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éges\Dsc\DSC\Akkumulátor terhelés\"/>
    </mc:Choice>
  </mc:AlternateContent>
  <xr:revisionPtr revIDLastSave="0" documentId="13_ncr:1_{804D3902-EA49-4707-BFAE-98121D2440B6}" xr6:coauthVersionLast="36" xr6:coauthVersionMax="47" xr10:uidLastSave="{00000000-0000-0000-0000-000000000000}"/>
  <workbookProtection workbookPassword="CE88" lockStructure="1"/>
  <bookViews>
    <workbookView xWindow="0" yWindow="0" windowWidth="38400" windowHeight="12105" tabRatio="836" xr2:uid="{B6564D2D-AA36-496D-A572-2E72BDFF928A}"/>
  </bookViews>
  <sheets>
    <sheet name="Központ" sheetId="1" r:id="rId1"/>
    <sheet name="2300_1" sheetId="12" r:id="rId2"/>
    <sheet name="2300_2" sheetId="13" r:id="rId3"/>
    <sheet name="2300_3" sheetId="14" r:id="rId4"/>
    <sheet name="2300_4" sheetId="15" r:id="rId5"/>
    <sheet name="2204_1" sheetId="16" r:id="rId6"/>
    <sheet name="2204_2" sheetId="27" r:id="rId7"/>
    <sheet name="2204_3" sheetId="18" r:id="rId8"/>
    <sheet name="2204_4" sheetId="19" r:id="rId9"/>
    <sheet name="3350_1" sheetId="20" r:id="rId10"/>
    <sheet name="3350_2" sheetId="21" r:id="rId11"/>
    <sheet name="3350_3" sheetId="22" r:id="rId12"/>
    <sheet name="3350_4" sheetId="23" r:id="rId13"/>
    <sheet name="3204_1" sheetId="24" r:id="rId14"/>
    <sheet name="3204_2" sheetId="26" r:id="rId15"/>
    <sheet name="3204_3" sheetId="25" r:id="rId16"/>
    <sheet name="3204_4" sheetId="28" r:id="rId17"/>
    <sheet name="3204_5" sheetId="29" r:id="rId18"/>
    <sheet name="3204_6" sheetId="30" r:id="rId19"/>
    <sheet name="3204_7" sheetId="32" r:id="rId20"/>
    <sheet name="3204_8" sheetId="33" r:id="rId21"/>
    <sheet name="3204_9" sheetId="34" r:id="rId22"/>
    <sheet name="3204_10" sheetId="31" r:id="rId23"/>
    <sheet name="3204_11" sheetId="36" r:id="rId24"/>
    <sheet name="3204_12" sheetId="37" r:id="rId25"/>
    <sheet name="3204_13" sheetId="38" r:id="rId26"/>
    <sheet name="3204_14" sheetId="35" r:id="rId27"/>
    <sheet name="3204_15" sheetId="39" r:id="rId28"/>
    <sheet name="3204_16" sheetId="40" r:id="rId29"/>
    <sheet name="Segédtáblázat" sheetId="2" state="hidden" r:id="rId3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2" l="1"/>
  <c r="K45" i="40" l="1"/>
  <c r="K44" i="40"/>
  <c r="K43" i="40"/>
  <c r="K42" i="40"/>
  <c r="K45" i="39"/>
  <c r="K44" i="39"/>
  <c r="K43" i="39"/>
  <c r="K42" i="39"/>
  <c r="K45" i="35"/>
  <c r="K44" i="35"/>
  <c r="K43" i="35"/>
  <c r="K42" i="35"/>
  <c r="K45" i="38"/>
  <c r="K44" i="38"/>
  <c r="K43" i="38"/>
  <c r="K42" i="38"/>
  <c r="K45" i="37"/>
  <c r="K44" i="37"/>
  <c r="K43" i="37"/>
  <c r="K42" i="37"/>
  <c r="K45" i="36"/>
  <c r="K44" i="36"/>
  <c r="K43" i="36"/>
  <c r="K42" i="36"/>
  <c r="K45" i="31"/>
  <c r="K44" i="31"/>
  <c r="K43" i="31"/>
  <c r="K42" i="31"/>
  <c r="K45" i="34"/>
  <c r="K44" i="34"/>
  <c r="K43" i="34"/>
  <c r="K42" i="34"/>
  <c r="K45" i="33"/>
  <c r="K44" i="33"/>
  <c r="K43" i="33"/>
  <c r="K42" i="33"/>
  <c r="K45" i="32"/>
  <c r="K44" i="32"/>
  <c r="K43" i="32"/>
  <c r="K42" i="32"/>
  <c r="K45" i="30"/>
  <c r="K44" i="30"/>
  <c r="K43" i="30"/>
  <c r="K42" i="30"/>
  <c r="K45" i="29"/>
  <c r="K44" i="29"/>
  <c r="K43" i="29"/>
  <c r="K42" i="29"/>
  <c r="K45" i="28"/>
  <c r="K44" i="28"/>
  <c r="K43" i="28"/>
  <c r="K42" i="28"/>
  <c r="K45" i="25"/>
  <c r="K44" i="25"/>
  <c r="K43" i="25"/>
  <c r="K42" i="25"/>
  <c r="K45" i="26"/>
  <c r="K44" i="26"/>
  <c r="K43" i="26"/>
  <c r="K42" i="26"/>
  <c r="K45" i="24"/>
  <c r="K44" i="24"/>
  <c r="K43" i="24"/>
  <c r="K42" i="24"/>
  <c r="K45" i="16"/>
  <c r="K44" i="16"/>
  <c r="K43" i="16"/>
  <c r="K42" i="16"/>
  <c r="K45" i="27"/>
  <c r="K44" i="27"/>
  <c r="K43" i="27"/>
  <c r="K42" i="27"/>
  <c r="K45" i="18"/>
  <c r="K44" i="18"/>
  <c r="K43" i="18"/>
  <c r="K42" i="18"/>
  <c r="N33" i="2"/>
  <c r="N36" i="2"/>
  <c r="N35" i="2"/>
  <c r="N34" i="2"/>
  <c r="N32" i="2"/>
  <c r="N31" i="2"/>
  <c r="N30" i="2"/>
  <c r="N29" i="2"/>
  <c r="M28" i="2"/>
  <c r="M27" i="2"/>
  <c r="M26" i="2"/>
  <c r="L60" i="40"/>
  <c r="L59" i="40"/>
  <c r="L58" i="40"/>
  <c r="L57" i="40"/>
  <c r="L56" i="40"/>
  <c r="L55" i="40"/>
  <c r="H48" i="40"/>
  <c r="K46" i="40"/>
  <c r="K39" i="40"/>
  <c r="K36" i="40"/>
  <c r="K33" i="40"/>
  <c r="K30" i="40"/>
  <c r="K28" i="40"/>
  <c r="K25" i="40"/>
  <c r="K24" i="40"/>
  <c r="K22" i="40"/>
  <c r="K21" i="40"/>
  <c r="K19" i="40"/>
  <c r="K18" i="40"/>
  <c r="K16" i="40"/>
  <c r="K15" i="40"/>
  <c r="K11" i="40"/>
  <c r="K7" i="40"/>
  <c r="I4" i="40"/>
  <c r="K4" i="40" s="1"/>
  <c r="C2" i="40"/>
  <c r="C52" i="40" s="1"/>
  <c r="H52" i="40" s="1"/>
  <c r="M55" i="40" s="1"/>
  <c r="H4" i="40" s="1"/>
  <c r="L60" i="39"/>
  <c r="L59" i="39"/>
  <c r="L58" i="39"/>
  <c r="L57" i="39"/>
  <c r="L56" i="39"/>
  <c r="L55" i="39"/>
  <c r="H48" i="39"/>
  <c r="K46" i="39"/>
  <c r="K39" i="39"/>
  <c r="K36" i="39"/>
  <c r="K33" i="39"/>
  <c r="K30" i="39"/>
  <c r="K28" i="39"/>
  <c r="K25" i="39"/>
  <c r="K24" i="39"/>
  <c r="K22" i="39"/>
  <c r="K21" i="39"/>
  <c r="K19" i="39"/>
  <c r="K18" i="39"/>
  <c r="K16" i="39"/>
  <c r="K15" i="39"/>
  <c r="K11" i="39"/>
  <c r="K7" i="39"/>
  <c r="I4" i="39"/>
  <c r="K4" i="39" s="1"/>
  <c r="C2" i="39"/>
  <c r="C52" i="39" s="1"/>
  <c r="H52" i="39" s="1"/>
  <c r="M55" i="39" s="1"/>
  <c r="H4" i="39" s="1"/>
  <c r="L60" i="38"/>
  <c r="L59" i="38"/>
  <c r="L58" i="38"/>
  <c r="L57" i="38"/>
  <c r="L56" i="38"/>
  <c r="L55" i="38"/>
  <c r="H48" i="38"/>
  <c r="K46" i="38"/>
  <c r="K39" i="38"/>
  <c r="K36" i="38"/>
  <c r="K33" i="38"/>
  <c r="K30" i="38"/>
  <c r="K28" i="38"/>
  <c r="K25" i="38"/>
  <c r="K24" i="38"/>
  <c r="K22" i="38"/>
  <c r="K21" i="38"/>
  <c r="K19" i="38"/>
  <c r="K18" i="38"/>
  <c r="K16" i="38"/>
  <c r="K15" i="38"/>
  <c r="K11" i="38"/>
  <c r="K7" i="38"/>
  <c r="K4" i="38"/>
  <c r="I4" i="38"/>
  <c r="C2" i="38"/>
  <c r="C52" i="38" s="1"/>
  <c r="H52" i="38" s="1"/>
  <c r="M55" i="38" s="1"/>
  <c r="H4" i="38" s="1"/>
  <c r="L60" i="37"/>
  <c r="L59" i="37"/>
  <c r="L58" i="37"/>
  <c r="L57" i="37"/>
  <c r="L56" i="37"/>
  <c r="L55" i="37"/>
  <c r="H48" i="37"/>
  <c r="K46" i="37"/>
  <c r="K39" i="37"/>
  <c r="K36" i="37"/>
  <c r="K33" i="37"/>
  <c r="K30" i="37"/>
  <c r="K28" i="37"/>
  <c r="K25" i="37"/>
  <c r="K24" i="37"/>
  <c r="K22" i="37"/>
  <c r="K21" i="37"/>
  <c r="K19" i="37"/>
  <c r="K18" i="37"/>
  <c r="K16" i="37"/>
  <c r="K15" i="37"/>
  <c r="K11" i="37"/>
  <c r="K7" i="37"/>
  <c r="J48" i="37" s="1"/>
  <c r="J49" i="37" s="1"/>
  <c r="I4" i="37"/>
  <c r="K4" i="37" s="1"/>
  <c r="C2" i="37"/>
  <c r="C52" i="37" s="1"/>
  <c r="H52" i="37" s="1"/>
  <c r="M55" i="37" s="1"/>
  <c r="H4" i="37" s="1"/>
  <c r="L60" i="36"/>
  <c r="L59" i="36"/>
  <c r="L58" i="36"/>
  <c r="L57" i="36"/>
  <c r="L56" i="36"/>
  <c r="L55" i="36"/>
  <c r="H48" i="36"/>
  <c r="K46" i="36"/>
  <c r="K39" i="36"/>
  <c r="K36" i="36"/>
  <c r="K33" i="36"/>
  <c r="K30" i="36"/>
  <c r="K28" i="36"/>
  <c r="K25" i="36"/>
  <c r="K24" i="36"/>
  <c r="K22" i="36"/>
  <c r="K21" i="36"/>
  <c r="K19" i="36"/>
  <c r="K18" i="36"/>
  <c r="K16" i="36"/>
  <c r="K15" i="36"/>
  <c r="K11" i="36"/>
  <c r="K7" i="36"/>
  <c r="I4" i="36"/>
  <c r="K4" i="36" s="1"/>
  <c r="C2" i="36"/>
  <c r="C52" i="36" s="1"/>
  <c r="H52" i="36" s="1"/>
  <c r="M55" i="36" s="1"/>
  <c r="H4" i="36" s="1"/>
  <c r="L60" i="35"/>
  <c r="L59" i="35"/>
  <c r="L58" i="35"/>
  <c r="L57" i="35"/>
  <c r="L56" i="35"/>
  <c r="L55" i="35"/>
  <c r="H48" i="35"/>
  <c r="K46" i="35"/>
  <c r="K39" i="35"/>
  <c r="K36" i="35"/>
  <c r="K33" i="35"/>
  <c r="K30" i="35"/>
  <c r="K28" i="35"/>
  <c r="K25" i="35"/>
  <c r="K24" i="35"/>
  <c r="K22" i="35"/>
  <c r="K21" i="35"/>
  <c r="K19" i="35"/>
  <c r="K18" i="35"/>
  <c r="K16" i="35"/>
  <c r="K15" i="35"/>
  <c r="K11" i="35"/>
  <c r="K7" i="35"/>
  <c r="I4" i="35"/>
  <c r="K4" i="35" s="1"/>
  <c r="C2" i="35"/>
  <c r="C52" i="35" s="1"/>
  <c r="H52" i="35" s="1"/>
  <c r="M55" i="35" s="1"/>
  <c r="H4" i="35" s="1"/>
  <c r="L60" i="34"/>
  <c r="L59" i="34"/>
  <c r="L58" i="34"/>
  <c r="L57" i="34"/>
  <c r="L56" i="34"/>
  <c r="L55" i="34"/>
  <c r="H48" i="34"/>
  <c r="K46" i="34"/>
  <c r="K39" i="34"/>
  <c r="K36" i="34"/>
  <c r="K33" i="34"/>
  <c r="K30" i="34"/>
  <c r="K28" i="34"/>
  <c r="K25" i="34"/>
  <c r="K24" i="34"/>
  <c r="K22" i="34"/>
  <c r="K21" i="34"/>
  <c r="K19" i="34"/>
  <c r="K18" i="34"/>
  <c r="K16" i="34"/>
  <c r="K15" i="34"/>
  <c r="K11" i="34"/>
  <c r="K7" i="34"/>
  <c r="K4" i="34"/>
  <c r="I4" i="34"/>
  <c r="C2" i="34"/>
  <c r="C52" i="34" s="1"/>
  <c r="H52" i="34" s="1"/>
  <c r="M55" i="34" s="1"/>
  <c r="H4" i="34" s="1"/>
  <c r="L60" i="33"/>
  <c r="L59" i="33"/>
  <c r="L58" i="33"/>
  <c r="L57" i="33"/>
  <c r="L56" i="33"/>
  <c r="L55" i="33"/>
  <c r="H48" i="33"/>
  <c r="K46" i="33"/>
  <c r="K39" i="33"/>
  <c r="K36" i="33"/>
  <c r="K33" i="33"/>
  <c r="K30" i="33"/>
  <c r="K28" i="33"/>
  <c r="K25" i="33"/>
  <c r="K24" i="33"/>
  <c r="K22" i="33"/>
  <c r="K21" i="33"/>
  <c r="K19" i="33"/>
  <c r="K18" i="33"/>
  <c r="K16" i="33"/>
  <c r="K15" i="33"/>
  <c r="K11" i="33"/>
  <c r="K7" i="33"/>
  <c r="J48" i="33" s="1"/>
  <c r="J49" i="33" s="1"/>
  <c r="I4" i="33"/>
  <c r="K4" i="33" s="1"/>
  <c r="C2" i="33"/>
  <c r="C52" i="33" s="1"/>
  <c r="H52" i="33" s="1"/>
  <c r="M55" i="33" s="1"/>
  <c r="H4" i="33" s="1"/>
  <c r="L60" i="32"/>
  <c r="L59" i="32"/>
  <c r="L58" i="32"/>
  <c r="L57" i="32"/>
  <c r="L56" i="32"/>
  <c r="L55" i="32"/>
  <c r="H48" i="32"/>
  <c r="K46" i="32"/>
  <c r="K39" i="32"/>
  <c r="K36" i="32"/>
  <c r="K33" i="32"/>
  <c r="K30" i="32"/>
  <c r="K28" i="32"/>
  <c r="K25" i="32"/>
  <c r="K24" i="32"/>
  <c r="K22" i="32"/>
  <c r="K21" i="32"/>
  <c r="K19" i="32"/>
  <c r="K18" i="32"/>
  <c r="K16" i="32"/>
  <c r="K15" i="32"/>
  <c r="K11" i="32"/>
  <c r="K7" i="32"/>
  <c r="I4" i="32"/>
  <c r="K4" i="32" s="1"/>
  <c r="C2" i="32"/>
  <c r="C52" i="32" s="1"/>
  <c r="H52" i="32" s="1"/>
  <c r="M55" i="32" s="1"/>
  <c r="H4" i="32" s="1"/>
  <c r="L60" i="31"/>
  <c r="L59" i="31"/>
  <c r="L58" i="31"/>
  <c r="L57" i="31"/>
  <c r="L56" i="31"/>
  <c r="L55" i="31"/>
  <c r="H48" i="31"/>
  <c r="K46" i="31"/>
  <c r="K39" i="31"/>
  <c r="K36" i="31"/>
  <c r="K33" i="31"/>
  <c r="K30" i="31"/>
  <c r="K28" i="31"/>
  <c r="K25" i="31"/>
  <c r="K24" i="31"/>
  <c r="K22" i="31"/>
  <c r="K21" i="31"/>
  <c r="K19" i="31"/>
  <c r="K18" i="31"/>
  <c r="K16" i="31"/>
  <c r="K15" i="31"/>
  <c r="K11" i="31"/>
  <c r="K7" i="31"/>
  <c r="J48" i="31" s="1"/>
  <c r="J49" i="31" s="1"/>
  <c r="I4" i="31"/>
  <c r="K4" i="31" s="1"/>
  <c r="C2" i="31"/>
  <c r="C52" i="31" s="1"/>
  <c r="H52" i="31" s="1"/>
  <c r="M55" i="31" s="1"/>
  <c r="H4" i="31" s="1"/>
  <c r="L60" i="30"/>
  <c r="L59" i="30"/>
  <c r="L58" i="30"/>
  <c r="L57" i="30"/>
  <c r="L56" i="30"/>
  <c r="L55" i="30"/>
  <c r="H48" i="30"/>
  <c r="K46" i="30"/>
  <c r="K39" i="30"/>
  <c r="K36" i="30"/>
  <c r="K33" i="30"/>
  <c r="K30" i="30"/>
  <c r="K28" i="30"/>
  <c r="K25" i="30"/>
  <c r="K24" i="30"/>
  <c r="K22" i="30"/>
  <c r="K21" i="30"/>
  <c r="K19" i="30"/>
  <c r="K18" i="30"/>
  <c r="K16" i="30"/>
  <c r="K15" i="30"/>
  <c r="K11" i="30"/>
  <c r="K7" i="30"/>
  <c r="I4" i="30"/>
  <c r="K4" i="30" s="1"/>
  <c r="C2" i="30"/>
  <c r="C52" i="30" s="1"/>
  <c r="H52" i="30" s="1"/>
  <c r="M55" i="30" s="1"/>
  <c r="H4" i="30" s="1"/>
  <c r="L60" i="29"/>
  <c r="L59" i="29"/>
  <c r="L58" i="29"/>
  <c r="L57" i="29"/>
  <c r="L56" i="29"/>
  <c r="L55" i="29"/>
  <c r="H48" i="29"/>
  <c r="K46" i="29"/>
  <c r="K39" i="29"/>
  <c r="K36" i="29"/>
  <c r="K33" i="29"/>
  <c r="K30" i="29"/>
  <c r="K28" i="29"/>
  <c r="K25" i="29"/>
  <c r="K24" i="29"/>
  <c r="K22" i="29"/>
  <c r="K21" i="29"/>
  <c r="K19" i="29"/>
  <c r="K18" i="29"/>
  <c r="K16" i="29"/>
  <c r="K15" i="29"/>
  <c r="K11" i="29"/>
  <c r="J48" i="29" s="1"/>
  <c r="K7" i="29"/>
  <c r="I4" i="29"/>
  <c r="K4" i="29" s="1"/>
  <c r="C2" i="29"/>
  <c r="C52" i="29" s="1"/>
  <c r="H52" i="29" s="1"/>
  <c r="M55" i="29" s="1"/>
  <c r="H4" i="29" s="1"/>
  <c r="L60" i="28"/>
  <c r="L59" i="28"/>
  <c r="L58" i="28"/>
  <c r="L57" i="28"/>
  <c r="L56" i="28"/>
  <c r="L55" i="28"/>
  <c r="H48" i="28"/>
  <c r="K46" i="28"/>
  <c r="K39" i="28"/>
  <c r="K36" i="28"/>
  <c r="K33" i="28"/>
  <c r="K30" i="28"/>
  <c r="K28" i="28"/>
  <c r="K25" i="28"/>
  <c r="K24" i="28"/>
  <c r="K22" i="28"/>
  <c r="K21" i="28"/>
  <c r="K19" i="28"/>
  <c r="K18" i="28"/>
  <c r="K16" i="28"/>
  <c r="K15" i="28"/>
  <c r="K11" i="28"/>
  <c r="K7" i="28"/>
  <c r="J48" i="28" s="1"/>
  <c r="J49" i="28" s="1"/>
  <c r="I4" i="28"/>
  <c r="K4" i="28" s="1"/>
  <c r="C2" i="28"/>
  <c r="C52" i="28" s="1"/>
  <c r="H52" i="28" s="1"/>
  <c r="M55" i="28" s="1"/>
  <c r="H4" i="28" s="1"/>
  <c r="L60" i="27"/>
  <c r="L59" i="27"/>
  <c r="L58" i="27"/>
  <c r="L57" i="27"/>
  <c r="L56" i="27"/>
  <c r="L55" i="27"/>
  <c r="H48" i="27"/>
  <c r="K46" i="27"/>
  <c r="K39" i="27"/>
  <c r="K36" i="27"/>
  <c r="K33" i="27"/>
  <c r="K30" i="27"/>
  <c r="K28" i="27"/>
  <c r="K25" i="27"/>
  <c r="K24" i="27"/>
  <c r="K22" i="27"/>
  <c r="K21" i="27"/>
  <c r="K19" i="27"/>
  <c r="K18" i="27"/>
  <c r="K16" i="27"/>
  <c r="K15" i="27"/>
  <c r="K11" i="27"/>
  <c r="K7" i="27"/>
  <c r="J48" i="27" s="1"/>
  <c r="J49" i="27" s="1"/>
  <c r="K4" i="27"/>
  <c r="I4" i="27"/>
  <c r="C2" i="27"/>
  <c r="H4" i="27" s="1"/>
  <c r="L60" i="26"/>
  <c r="L59" i="26"/>
  <c r="L58" i="26"/>
  <c r="L57" i="26"/>
  <c r="L56" i="26"/>
  <c r="L55" i="26"/>
  <c r="H48" i="26"/>
  <c r="K46" i="26"/>
  <c r="K39" i="26"/>
  <c r="K36" i="26"/>
  <c r="K33" i="26"/>
  <c r="K30" i="26"/>
  <c r="K28" i="26"/>
  <c r="K25" i="26"/>
  <c r="K24" i="26"/>
  <c r="K22" i="26"/>
  <c r="K21" i="26"/>
  <c r="K19" i="26"/>
  <c r="K18" i="26"/>
  <c r="K16" i="26"/>
  <c r="K15" i="26"/>
  <c r="K11" i="26"/>
  <c r="J48" i="26" s="1"/>
  <c r="J49" i="26" s="1"/>
  <c r="K7" i="26"/>
  <c r="K4" i="26"/>
  <c r="I4" i="26"/>
  <c r="C2" i="26"/>
  <c r="C52" i="26" s="1"/>
  <c r="H52" i="26" s="1"/>
  <c r="M55" i="26" s="1"/>
  <c r="H4" i="26" s="1"/>
  <c r="L60" i="25"/>
  <c r="L59" i="25"/>
  <c r="L58" i="25"/>
  <c r="L57" i="25"/>
  <c r="L56" i="25"/>
  <c r="L55" i="25"/>
  <c r="H48" i="25"/>
  <c r="K46" i="25"/>
  <c r="K39" i="25"/>
  <c r="K36" i="25"/>
  <c r="K33" i="25"/>
  <c r="K30" i="25"/>
  <c r="K28" i="25"/>
  <c r="K25" i="25"/>
  <c r="K24" i="25"/>
  <c r="K22" i="25"/>
  <c r="K21" i="25"/>
  <c r="K19" i="25"/>
  <c r="K18" i="25"/>
  <c r="K16" i="25"/>
  <c r="K15" i="25"/>
  <c r="K11" i="25"/>
  <c r="K7" i="25"/>
  <c r="I4" i="25"/>
  <c r="K4" i="25" s="1"/>
  <c r="C2" i="25"/>
  <c r="C52" i="25" s="1"/>
  <c r="H52" i="25" s="1"/>
  <c r="M55" i="25" s="1"/>
  <c r="H4" i="25" s="1"/>
  <c r="J48" i="25" l="1"/>
  <c r="J48" i="39"/>
  <c r="J49" i="39" s="1"/>
  <c r="J48" i="35"/>
  <c r="J49" i="35" s="1"/>
  <c r="J48" i="38"/>
  <c r="J49" i="38" s="1"/>
  <c r="J48" i="36"/>
  <c r="J49" i="36" s="1"/>
  <c r="J48" i="34"/>
  <c r="J49" i="34" s="1"/>
  <c r="J48" i="32"/>
  <c r="J49" i="32" s="1"/>
  <c r="J48" i="30"/>
  <c r="J49" i="30" s="1"/>
  <c r="J48" i="40"/>
  <c r="J49" i="40" s="1"/>
  <c r="J49" i="29"/>
  <c r="J49" i="25"/>
  <c r="C52" i="27"/>
  <c r="H52" i="27" s="1"/>
  <c r="M55" i="27" s="1"/>
  <c r="H48" i="23"/>
  <c r="H48" i="22"/>
  <c r="H48" i="21"/>
  <c r="C2" i="24"/>
  <c r="C52" i="24" s="1"/>
  <c r="C2" i="23"/>
  <c r="C52" i="23" s="1"/>
  <c r="C2" i="22"/>
  <c r="C52" i="22" s="1"/>
  <c r="C2" i="21"/>
  <c r="C52" i="21" s="1"/>
  <c r="C2" i="20"/>
  <c r="C52" i="20" s="1"/>
  <c r="C2" i="19"/>
  <c r="H4" i="19" s="1"/>
  <c r="C2" i="18"/>
  <c r="C52" i="18" s="1"/>
  <c r="C2" i="16"/>
  <c r="C52" i="16" s="1"/>
  <c r="C2" i="15"/>
  <c r="C52" i="15" s="1"/>
  <c r="L60" i="24"/>
  <c r="L59" i="24"/>
  <c r="L58" i="24"/>
  <c r="L57" i="24"/>
  <c r="L56" i="24"/>
  <c r="L55" i="24"/>
  <c r="L60" i="23"/>
  <c r="L59" i="23"/>
  <c r="L58" i="23"/>
  <c r="L57" i="23"/>
  <c r="L56" i="23"/>
  <c r="L55" i="23"/>
  <c r="L60" i="22"/>
  <c r="L59" i="22"/>
  <c r="L58" i="22"/>
  <c r="L57" i="22"/>
  <c r="L56" i="22"/>
  <c r="L55" i="22"/>
  <c r="L60" i="21"/>
  <c r="L59" i="21"/>
  <c r="L58" i="21"/>
  <c r="L57" i="21"/>
  <c r="L56" i="21"/>
  <c r="L55" i="21"/>
  <c r="L60" i="20"/>
  <c r="L59" i="20"/>
  <c r="L58" i="20"/>
  <c r="L57" i="20"/>
  <c r="L56" i="20"/>
  <c r="L55" i="20"/>
  <c r="L60" i="19"/>
  <c r="L59" i="19"/>
  <c r="L58" i="19"/>
  <c r="L57" i="19"/>
  <c r="L56" i="19"/>
  <c r="L55" i="19"/>
  <c r="L60" i="18"/>
  <c r="L59" i="18"/>
  <c r="L58" i="18"/>
  <c r="L57" i="18"/>
  <c r="L56" i="18"/>
  <c r="L55" i="18"/>
  <c r="L60" i="16"/>
  <c r="L59" i="16"/>
  <c r="L58" i="16"/>
  <c r="L57" i="16"/>
  <c r="L56" i="16"/>
  <c r="L55" i="16"/>
  <c r="L60" i="15"/>
  <c r="L59" i="15"/>
  <c r="L58" i="15"/>
  <c r="L57" i="15"/>
  <c r="L56" i="15"/>
  <c r="L55" i="15"/>
  <c r="L60" i="14"/>
  <c r="L59" i="14"/>
  <c r="L58" i="14"/>
  <c r="L57" i="14"/>
  <c r="L56" i="14"/>
  <c r="L55" i="14"/>
  <c r="C2" i="14"/>
  <c r="C52" i="14" s="1"/>
  <c r="L60" i="13"/>
  <c r="L59" i="13"/>
  <c r="L58" i="13"/>
  <c r="L57" i="13"/>
  <c r="L56" i="13"/>
  <c r="L55" i="13"/>
  <c r="C52" i="19" l="1"/>
  <c r="H4" i="14"/>
  <c r="H4" i="16"/>
  <c r="H4" i="18"/>
  <c r="H4" i="15"/>
  <c r="L55" i="12"/>
  <c r="L56" i="12"/>
  <c r="L57" i="12"/>
  <c r="L58" i="12"/>
  <c r="L59" i="12"/>
  <c r="L60" i="12"/>
  <c r="C2" i="13"/>
  <c r="C2" i="12"/>
  <c r="C52" i="12" s="1"/>
  <c r="C54" i="1"/>
  <c r="L57" i="1"/>
  <c r="L58" i="1"/>
  <c r="L59" i="1"/>
  <c r="L60" i="1"/>
  <c r="L61" i="1"/>
  <c r="L62" i="1"/>
  <c r="H48" i="24"/>
  <c r="H52" i="24" s="1"/>
  <c r="K46" i="24"/>
  <c r="K39" i="24"/>
  <c r="K36" i="24"/>
  <c r="K33" i="24"/>
  <c r="K30" i="24"/>
  <c r="K28" i="24"/>
  <c r="K25" i="24"/>
  <c r="K24" i="24"/>
  <c r="K22" i="24"/>
  <c r="K21" i="24"/>
  <c r="K19" i="24"/>
  <c r="K18" i="24"/>
  <c r="K16" i="24"/>
  <c r="K15" i="24"/>
  <c r="K11" i="24"/>
  <c r="K7" i="24"/>
  <c r="J48" i="24" s="1"/>
  <c r="I4" i="24"/>
  <c r="K4" i="24" s="1"/>
  <c r="M55" i="24" l="1"/>
  <c r="H4" i="24" s="1"/>
  <c r="J49" i="24"/>
  <c r="C52" i="13"/>
  <c r="H4" i="13"/>
  <c r="H4" i="12"/>
  <c r="C42" i="23" l="1"/>
  <c r="K46" i="23"/>
  <c r="K45" i="23"/>
  <c r="C45" i="23"/>
  <c r="K44" i="23"/>
  <c r="C44" i="23"/>
  <c r="K43" i="23"/>
  <c r="C43" i="23"/>
  <c r="K42" i="23"/>
  <c r="K39" i="23"/>
  <c r="K36" i="23"/>
  <c r="K33" i="23"/>
  <c r="K30" i="23"/>
  <c r="K28" i="23"/>
  <c r="K25" i="23"/>
  <c r="K24" i="23"/>
  <c r="K22" i="23"/>
  <c r="K21" i="23"/>
  <c r="K19" i="23"/>
  <c r="K18" i="23"/>
  <c r="K16" i="23"/>
  <c r="K15" i="23"/>
  <c r="K11" i="23"/>
  <c r="K7" i="23"/>
  <c r="K4" i="23"/>
  <c r="I4" i="23"/>
  <c r="K46" i="22"/>
  <c r="K45" i="22"/>
  <c r="C45" i="22"/>
  <c r="K44" i="22"/>
  <c r="C44" i="22"/>
  <c r="K43" i="22"/>
  <c r="C43" i="22"/>
  <c r="K42" i="22"/>
  <c r="C42" i="22"/>
  <c r="K39" i="22"/>
  <c r="K36" i="22"/>
  <c r="K33" i="22"/>
  <c r="K30" i="22"/>
  <c r="K28" i="22"/>
  <c r="K25" i="22"/>
  <c r="K24" i="22"/>
  <c r="K22" i="22"/>
  <c r="K21" i="22"/>
  <c r="K19" i="22"/>
  <c r="K18" i="22"/>
  <c r="K16" i="22"/>
  <c r="K15" i="22"/>
  <c r="K11" i="22"/>
  <c r="K7" i="22"/>
  <c r="K4" i="22"/>
  <c r="I4" i="22"/>
  <c r="K46" i="21"/>
  <c r="K45" i="21"/>
  <c r="C45" i="21"/>
  <c r="K44" i="21"/>
  <c r="C44" i="21"/>
  <c r="K43" i="21"/>
  <c r="C43" i="21"/>
  <c r="K42" i="21"/>
  <c r="J48" i="21" s="1"/>
  <c r="C42" i="21"/>
  <c r="K39" i="21"/>
  <c r="K36" i="21"/>
  <c r="K33" i="21"/>
  <c r="K30" i="21"/>
  <c r="K28" i="21"/>
  <c r="K25" i="21"/>
  <c r="K24" i="21"/>
  <c r="K22" i="21"/>
  <c r="K21" i="21"/>
  <c r="K19" i="21"/>
  <c r="K18" i="21"/>
  <c r="K16" i="21"/>
  <c r="K15" i="21"/>
  <c r="K11" i="21"/>
  <c r="K7" i="21"/>
  <c r="I4" i="21"/>
  <c r="K4" i="21" s="1"/>
  <c r="H48" i="20"/>
  <c r="H52" i="20" s="1"/>
  <c r="K46" i="20"/>
  <c r="K45" i="20"/>
  <c r="C45" i="20"/>
  <c r="K44" i="20"/>
  <c r="C44" i="20"/>
  <c r="K43" i="20"/>
  <c r="C43" i="20"/>
  <c r="K42" i="20"/>
  <c r="J48" i="20" s="1"/>
  <c r="C42" i="20"/>
  <c r="K39" i="20"/>
  <c r="K36" i="20"/>
  <c r="K33" i="20"/>
  <c r="K30" i="20"/>
  <c r="K28" i="20"/>
  <c r="K25" i="20"/>
  <c r="K24" i="20"/>
  <c r="K22" i="20"/>
  <c r="K21" i="20"/>
  <c r="K19" i="20"/>
  <c r="K18" i="20"/>
  <c r="K16" i="20"/>
  <c r="K15" i="20"/>
  <c r="K11" i="20"/>
  <c r="K7" i="20"/>
  <c r="I4" i="20"/>
  <c r="K4" i="20" s="1"/>
  <c r="H48" i="19"/>
  <c r="K46" i="19"/>
  <c r="K45" i="19"/>
  <c r="K44" i="19"/>
  <c r="K43" i="19"/>
  <c r="K42" i="19"/>
  <c r="K39" i="19"/>
  <c r="K36" i="19"/>
  <c r="K33" i="19"/>
  <c r="K30" i="19"/>
  <c r="K28" i="19"/>
  <c r="K25" i="19"/>
  <c r="K24" i="19"/>
  <c r="K22" i="19"/>
  <c r="K21" i="19"/>
  <c r="K19" i="19"/>
  <c r="K18" i="19"/>
  <c r="K16" i="19"/>
  <c r="K15" i="19"/>
  <c r="K11" i="19"/>
  <c r="K7" i="19"/>
  <c r="K4" i="19"/>
  <c r="I4" i="19"/>
  <c r="H48" i="18"/>
  <c r="K46" i="18"/>
  <c r="J48" i="18"/>
  <c r="K39" i="18"/>
  <c r="K36" i="18"/>
  <c r="K33" i="18"/>
  <c r="K30" i="18"/>
  <c r="K28" i="18"/>
  <c r="K25" i="18"/>
  <c r="K24" i="18"/>
  <c r="K22" i="18"/>
  <c r="K21" i="18"/>
  <c r="K19" i="18"/>
  <c r="K18" i="18"/>
  <c r="K16" i="18"/>
  <c r="K15" i="18"/>
  <c r="K11" i="18"/>
  <c r="K7" i="18"/>
  <c r="I4" i="18"/>
  <c r="K4" i="18" s="1"/>
  <c r="H48" i="16"/>
  <c r="H52" i="16" s="1"/>
  <c r="M55" i="16" s="1"/>
  <c r="K46" i="16"/>
  <c r="J48" i="16"/>
  <c r="K39" i="16"/>
  <c r="K36" i="16"/>
  <c r="K33" i="16"/>
  <c r="K30" i="16"/>
  <c r="K28" i="16"/>
  <c r="K25" i="16"/>
  <c r="K24" i="16"/>
  <c r="K22" i="16"/>
  <c r="K21" i="16"/>
  <c r="K19" i="16"/>
  <c r="K18" i="16"/>
  <c r="K16" i="16"/>
  <c r="K15" i="16"/>
  <c r="K11" i="16"/>
  <c r="K7" i="16"/>
  <c r="I4" i="16"/>
  <c r="K4" i="16" s="1"/>
  <c r="H48" i="15"/>
  <c r="H52" i="15" s="1"/>
  <c r="M55" i="15" s="1"/>
  <c r="K46" i="15"/>
  <c r="K45" i="15"/>
  <c r="C45" i="15"/>
  <c r="K44" i="15"/>
  <c r="C44" i="15"/>
  <c r="K43" i="15"/>
  <c r="C43" i="15"/>
  <c r="K42" i="15"/>
  <c r="C42" i="15"/>
  <c r="K39" i="15"/>
  <c r="K36" i="15"/>
  <c r="K33" i="15"/>
  <c r="K30" i="15"/>
  <c r="K28" i="15"/>
  <c r="K25" i="15"/>
  <c r="K24" i="15"/>
  <c r="K22" i="15"/>
  <c r="K21" i="15"/>
  <c r="K19" i="15"/>
  <c r="K18" i="15"/>
  <c r="K16" i="15"/>
  <c r="K15" i="15"/>
  <c r="K11" i="15"/>
  <c r="K7" i="15"/>
  <c r="I4" i="15"/>
  <c r="K4" i="15" s="1"/>
  <c r="H48" i="14"/>
  <c r="H52" i="14" s="1"/>
  <c r="M55" i="14" s="1"/>
  <c r="K46" i="14"/>
  <c r="K45" i="14"/>
  <c r="C45" i="14"/>
  <c r="K44" i="14"/>
  <c r="C44" i="14"/>
  <c r="K43" i="14"/>
  <c r="C43" i="14"/>
  <c r="K42" i="14"/>
  <c r="C42" i="14"/>
  <c r="K39" i="14"/>
  <c r="K36" i="14"/>
  <c r="K33" i="14"/>
  <c r="K30" i="14"/>
  <c r="K28" i="14"/>
  <c r="K25" i="14"/>
  <c r="K24" i="14"/>
  <c r="K22" i="14"/>
  <c r="K21" i="14"/>
  <c r="K19" i="14"/>
  <c r="K18" i="14"/>
  <c r="K16" i="14"/>
  <c r="K15" i="14"/>
  <c r="K11" i="14"/>
  <c r="K7" i="14"/>
  <c r="K4" i="14"/>
  <c r="I4" i="14"/>
  <c r="H48" i="13"/>
  <c r="H52" i="13" s="1"/>
  <c r="M55" i="13" s="1"/>
  <c r="K46" i="13"/>
  <c r="K45" i="13"/>
  <c r="C45" i="13"/>
  <c r="K44" i="13"/>
  <c r="C44" i="13"/>
  <c r="K43" i="13"/>
  <c r="C43" i="13"/>
  <c r="K42" i="13"/>
  <c r="C42" i="13"/>
  <c r="K39" i="13"/>
  <c r="K36" i="13"/>
  <c r="K33" i="13"/>
  <c r="K30" i="13"/>
  <c r="K28" i="13"/>
  <c r="K25" i="13"/>
  <c r="K24" i="13"/>
  <c r="K22" i="13"/>
  <c r="K21" i="13"/>
  <c r="K19" i="13"/>
  <c r="K18" i="13"/>
  <c r="K16" i="13"/>
  <c r="K15" i="13"/>
  <c r="K11" i="13"/>
  <c r="K7" i="13"/>
  <c r="K4" i="13"/>
  <c r="I4" i="13"/>
  <c r="J48" i="13" l="1"/>
  <c r="J49" i="13" s="1"/>
  <c r="J48" i="22"/>
  <c r="J49" i="22" s="1"/>
  <c r="J48" i="23"/>
  <c r="J49" i="23" s="1"/>
  <c r="J48" i="19"/>
  <c r="J49" i="19" s="1"/>
  <c r="M55" i="20"/>
  <c r="H4" i="20" s="1"/>
  <c r="H52" i="23"/>
  <c r="H52" i="22"/>
  <c r="J49" i="21"/>
  <c r="H52" i="21"/>
  <c r="H52" i="19"/>
  <c r="M55" i="19" s="1"/>
  <c r="J49" i="18"/>
  <c r="H52" i="18"/>
  <c r="M55" i="18" s="1"/>
  <c r="J49" i="16"/>
  <c r="J49" i="20"/>
  <c r="J48" i="15"/>
  <c r="J49" i="15" s="1"/>
  <c r="J48" i="14"/>
  <c r="J49" i="14" s="1"/>
  <c r="G24" i="2"/>
  <c r="G40" i="2"/>
  <c r="H40" i="2" s="1"/>
  <c r="K47" i="1"/>
  <c r="B37" i="1"/>
  <c r="B34" i="1"/>
  <c r="B31" i="1"/>
  <c r="B23" i="1"/>
  <c r="B40" i="1"/>
  <c r="B40" i="33" l="1"/>
  <c r="B40" i="31"/>
  <c r="B40" i="28"/>
  <c r="B40" i="37"/>
  <c r="B40" i="40"/>
  <c r="B40" i="38"/>
  <c r="B40" i="30"/>
  <c r="B40" i="36"/>
  <c r="B40" i="34"/>
  <c r="B40" i="35"/>
  <c r="B40" i="32"/>
  <c r="B40" i="29"/>
  <c r="B40" i="39"/>
  <c r="B37" i="39"/>
  <c r="B37" i="36"/>
  <c r="B37" i="33"/>
  <c r="B37" i="32"/>
  <c r="B37" i="29"/>
  <c r="B37" i="34"/>
  <c r="B37" i="30"/>
  <c r="B37" i="40"/>
  <c r="B37" i="37"/>
  <c r="B37" i="31"/>
  <c r="B37" i="28"/>
  <c r="B37" i="38"/>
  <c r="B37" i="35"/>
  <c r="B34" i="32"/>
  <c r="B34" i="38"/>
  <c r="B34" i="33"/>
  <c r="B34" i="34"/>
  <c r="B34" i="39"/>
  <c r="B34" i="28"/>
  <c r="B34" i="35"/>
  <c r="B34" i="40"/>
  <c r="B34" i="36"/>
  <c r="B34" i="31"/>
  <c r="B34" i="30"/>
  <c r="B34" i="29"/>
  <c r="B34" i="37"/>
  <c r="B31" i="34"/>
  <c r="B31" i="33"/>
  <c r="B31" i="32"/>
  <c r="B31" i="30"/>
  <c r="B31" i="28"/>
  <c r="B31" i="31"/>
  <c r="B31" i="35"/>
  <c r="B31" i="29"/>
  <c r="B31" i="36"/>
  <c r="B31" i="38"/>
  <c r="B31" i="37"/>
  <c r="B31" i="39"/>
  <c r="B31" i="40"/>
  <c r="B23" i="29"/>
  <c r="B23" i="28"/>
  <c r="B23" i="40"/>
  <c r="B23" i="39"/>
  <c r="B23" i="38"/>
  <c r="B23" i="37"/>
  <c r="B23" i="36"/>
  <c r="B23" i="35"/>
  <c r="B23" i="34"/>
  <c r="B23" i="33"/>
  <c r="B23" i="32"/>
  <c r="B23" i="31"/>
  <c r="B23" i="30"/>
  <c r="B34" i="26"/>
  <c r="B34" i="27"/>
  <c r="B40" i="26"/>
  <c r="B40" i="27"/>
  <c r="B31" i="26"/>
  <c r="B31" i="27"/>
  <c r="B37" i="26"/>
  <c r="B37" i="27"/>
  <c r="B23" i="26"/>
  <c r="B23" i="27"/>
  <c r="B23" i="24"/>
  <c r="B23" i="25"/>
  <c r="B40" i="24"/>
  <c r="B40" i="25"/>
  <c r="B31" i="24"/>
  <c r="B31" i="25"/>
  <c r="B37" i="24"/>
  <c r="B37" i="25"/>
  <c r="B34" i="24"/>
  <c r="B34" i="25"/>
  <c r="M55" i="22"/>
  <c r="H4" i="22" s="1"/>
  <c r="M55" i="21"/>
  <c r="H4" i="21" s="1"/>
  <c r="M55" i="23"/>
  <c r="H4" i="23" s="1"/>
  <c r="B40" i="22"/>
  <c r="B40" i="20"/>
  <c r="B40" i="21"/>
  <c r="B40" i="23"/>
  <c r="B37" i="21"/>
  <c r="B37" i="23"/>
  <c r="B37" i="20"/>
  <c r="B37" i="22"/>
  <c r="B34" i="22"/>
  <c r="B34" i="21"/>
  <c r="B34" i="20"/>
  <c r="B34" i="23"/>
  <c r="B31" i="22"/>
  <c r="B31" i="21"/>
  <c r="B31" i="20"/>
  <c r="B31" i="23"/>
  <c r="B23" i="23"/>
  <c r="B23" i="21"/>
  <c r="B23" i="20"/>
  <c r="B23" i="22"/>
  <c r="B40" i="16"/>
  <c r="B40" i="18"/>
  <c r="B40" i="19"/>
  <c r="B37" i="16"/>
  <c r="B37" i="18"/>
  <c r="B37" i="19"/>
  <c r="B34" i="16"/>
  <c r="B34" i="18"/>
  <c r="B34" i="19"/>
  <c r="B31" i="18"/>
  <c r="B31" i="16"/>
  <c r="B31" i="19"/>
  <c r="B23" i="18"/>
  <c r="B23" i="19"/>
  <c r="B23" i="16"/>
  <c r="B40" i="14"/>
  <c r="B40" i="15"/>
  <c r="B37" i="15"/>
  <c r="B37" i="14"/>
  <c r="B34" i="14"/>
  <c r="B34" i="15"/>
  <c r="B31" i="15"/>
  <c r="B31" i="14"/>
  <c r="B23" i="14"/>
  <c r="B23" i="15"/>
  <c r="B40" i="12"/>
  <c r="B40" i="13"/>
  <c r="B37" i="12"/>
  <c r="B37" i="13"/>
  <c r="B34" i="12"/>
  <c r="B34" i="13"/>
  <c r="B31" i="12"/>
  <c r="B31" i="13"/>
  <c r="B23" i="12"/>
  <c r="B23" i="13"/>
  <c r="P31" i="2"/>
  <c r="B26" i="1" s="1"/>
  <c r="N28" i="2"/>
  <c r="B9" i="1" s="1"/>
  <c r="B9" i="40" s="1"/>
  <c r="I4" i="12"/>
  <c r="B26" i="39" l="1"/>
  <c r="B26" i="34"/>
  <c r="B26" i="31"/>
  <c r="B26" i="29"/>
  <c r="B26" i="37"/>
  <c r="B26" i="28"/>
  <c r="B26" i="30"/>
  <c r="B26" i="32"/>
  <c r="B26" i="38"/>
  <c r="B26" i="40"/>
  <c r="B26" i="33"/>
  <c r="B26" i="36"/>
  <c r="B26" i="35"/>
  <c r="B9" i="38"/>
  <c r="B9" i="39"/>
  <c r="B9" i="36"/>
  <c r="B9" i="37"/>
  <c r="B9" i="34"/>
  <c r="B9" i="35"/>
  <c r="B9" i="32"/>
  <c r="B9" i="33"/>
  <c r="B9" i="30"/>
  <c r="B9" i="31"/>
  <c r="B9" i="28"/>
  <c r="B9" i="29"/>
  <c r="B9" i="26"/>
  <c r="B9" i="27"/>
  <c r="B26" i="26"/>
  <c r="B26" i="27"/>
  <c r="B9" i="24"/>
  <c r="B9" i="25"/>
  <c r="B26" i="24"/>
  <c r="B26" i="25"/>
  <c r="B20" i="1"/>
  <c r="B26" i="20"/>
  <c r="B26" i="23"/>
  <c r="B26" i="21"/>
  <c r="B26" i="22"/>
  <c r="B9" i="21"/>
  <c r="B9" i="22"/>
  <c r="B9" i="23"/>
  <c r="B9" i="20"/>
  <c r="B26" i="18"/>
  <c r="B26" i="19"/>
  <c r="B26" i="16"/>
  <c r="B9" i="19"/>
  <c r="B9" i="18"/>
  <c r="B9" i="16"/>
  <c r="B26" i="14"/>
  <c r="B26" i="15"/>
  <c r="B9" i="14"/>
  <c r="B9" i="15"/>
  <c r="B26" i="12"/>
  <c r="B26" i="13"/>
  <c r="B9" i="12"/>
  <c r="B9" i="13"/>
  <c r="C43" i="12"/>
  <c r="C42" i="12"/>
  <c r="B20" i="27" l="1"/>
  <c r="B20" i="34"/>
  <c r="B20" i="38"/>
  <c r="B20" i="37"/>
  <c r="B20" i="28"/>
  <c r="B20" i="40"/>
  <c r="B20" i="33"/>
  <c r="B20" i="29"/>
  <c r="B20" i="31"/>
  <c r="B20" i="36"/>
  <c r="B20" i="30"/>
  <c r="B20" i="39"/>
  <c r="B20" i="35"/>
  <c r="B20" i="32"/>
  <c r="B20" i="25"/>
  <c r="B20" i="26"/>
  <c r="B20" i="24"/>
  <c r="B20" i="20"/>
  <c r="B20" i="15"/>
  <c r="B20" i="13"/>
  <c r="B20" i="12"/>
  <c r="B20" i="18"/>
  <c r="B20" i="23"/>
  <c r="B20" i="22"/>
  <c r="B20" i="21"/>
  <c r="B20" i="16"/>
  <c r="B20" i="19"/>
  <c r="B20" i="14"/>
  <c r="C45" i="12"/>
  <c r="C44" i="12"/>
  <c r="H48" i="12" l="1"/>
  <c r="H52" i="12" s="1"/>
  <c r="M55" i="12" s="1"/>
  <c r="K46" i="12"/>
  <c r="K45" i="12"/>
  <c r="K44" i="12"/>
  <c r="K43" i="12"/>
  <c r="K42" i="12"/>
  <c r="K39" i="12"/>
  <c r="K36" i="12"/>
  <c r="K33" i="12"/>
  <c r="K30" i="12"/>
  <c r="K28" i="12"/>
  <c r="K24" i="12"/>
  <c r="K22" i="12"/>
  <c r="K21" i="12"/>
  <c r="K19" i="12"/>
  <c r="K18" i="12"/>
  <c r="K16" i="12"/>
  <c r="K15" i="12"/>
  <c r="K11" i="12"/>
  <c r="K7" i="12"/>
  <c r="K4" i="12"/>
  <c r="J48" i="12" l="1"/>
  <c r="J49" i="12" s="1"/>
  <c r="K33" i="1"/>
  <c r="K30" i="1"/>
  <c r="K25" i="1" l="1"/>
  <c r="K24" i="1"/>
  <c r="C45" i="1"/>
  <c r="C44" i="1"/>
  <c r="H24" i="2" l="1"/>
  <c r="E28" i="40" l="1"/>
  <c r="E11" i="38"/>
  <c r="E28" i="35"/>
  <c r="E11" i="31"/>
  <c r="E28" i="29"/>
  <c r="E11" i="33"/>
  <c r="E28" i="37"/>
  <c r="E11" i="35"/>
  <c r="E28" i="39"/>
  <c r="E28" i="34"/>
  <c r="E28" i="32"/>
  <c r="E28" i="30"/>
  <c r="E28" i="28"/>
  <c r="E11" i="28"/>
  <c r="E11" i="37"/>
  <c r="E28" i="36"/>
  <c r="E11" i="34"/>
  <c r="E11" i="30"/>
  <c r="E11" i="39"/>
  <c r="E11" i="32"/>
  <c r="E11" i="29"/>
  <c r="E28" i="38"/>
  <c r="E28" i="31"/>
  <c r="E11" i="36"/>
  <c r="E28" i="33"/>
  <c r="E11" i="40"/>
  <c r="E28" i="27"/>
  <c r="E11" i="27"/>
  <c r="E28" i="26"/>
  <c r="E11" i="26"/>
  <c r="E28" i="25"/>
  <c r="E11" i="25"/>
  <c r="E11" i="24"/>
  <c r="E28" i="24"/>
  <c r="E11" i="21"/>
  <c r="E11" i="23"/>
  <c r="E28" i="23"/>
  <c r="E11" i="22"/>
  <c r="E28" i="20"/>
  <c r="E11" i="20"/>
  <c r="E28" i="21"/>
  <c r="E28" i="22"/>
  <c r="E28" i="19"/>
  <c r="E11" i="19"/>
  <c r="E11" i="16"/>
  <c r="E28" i="18"/>
  <c r="E11" i="18"/>
  <c r="E28" i="16"/>
  <c r="E11" i="14"/>
  <c r="E28" i="14"/>
  <c r="E28" i="15"/>
  <c r="E11" i="15"/>
  <c r="E28" i="13"/>
  <c r="E11" i="13"/>
  <c r="E11" i="12"/>
  <c r="E28" i="12"/>
  <c r="E11" i="1"/>
  <c r="G54" i="2"/>
  <c r="H54" i="2" s="1"/>
  <c r="G52" i="2"/>
  <c r="H52" i="2" s="1"/>
  <c r="G50" i="2"/>
  <c r="H50" i="2" s="1"/>
  <c r="G48" i="2"/>
  <c r="H48" i="2" s="1"/>
  <c r="G46" i="2"/>
  <c r="H46" i="2" s="1"/>
  <c r="G44" i="2"/>
  <c r="H44" i="2" s="1"/>
  <c r="G42" i="2"/>
  <c r="H42" i="2" s="1"/>
  <c r="G15" i="2"/>
  <c r="E28" i="1" s="1"/>
  <c r="K45" i="1" l="1"/>
  <c r="K46" i="1" l="1"/>
  <c r="H50" i="1"/>
  <c r="H54" i="1" s="1"/>
  <c r="K48" i="1"/>
  <c r="K44" i="1"/>
  <c r="K43" i="1"/>
  <c r="K42" i="1"/>
  <c r="K39" i="1"/>
  <c r="K36" i="1"/>
  <c r="K28" i="1"/>
  <c r="K22" i="1"/>
  <c r="K19" i="1"/>
  <c r="K21" i="1"/>
  <c r="K18" i="1"/>
  <c r="K16" i="1"/>
  <c r="K11" i="1"/>
  <c r="K15" i="1"/>
  <c r="K7" i="1"/>
  <c r="K4" i="1"/>
  <c r="J50" i="1" l="1"/>
  <c r="J51" i="1" s="1"/>
  <c r="M57" i="1"/>
  <c r="J57" i="1" s="1"/>
  <c r="H4" i="1"/>
</calcChain>
</file>

<file path=xl/sharedStrings.xml><?xml version="1.0" encoding="utf-8"?>
<sst xmlns="http://schemas.openxmlformats.org/spreadsheetml/2006/main" count="2773" uniqueCount="176">
  <si>
    <t>Központ :</t>
  </si>
  <si>
    <t>Terhelés</t>
  </si>
  <si>
    <t>Aku tölt áram</t>
  </si>
  <si>
    <t>Terhelés mA</t>
  </si>
  <si>
    <t xml:space="preserve">Összes fogy: </t>
  </si>
  <si>
    <t>Db</t>
  </si>
  <si>
    <t>Bővítő modulok</t>
  </si>
  <si>
    <t>Billentyűzetek</t>
  </si>
  <si>
    <t>HSM2108</t>
  </si>
  <si>
    <t>Típus</t>
  </si>
  <si>
    <t>Megjegyzés:</t>
  </si>
  <si>
    <t>HSM2208</t>
  </si>
  <si>
    <t>Max aux terhelés</t>
  </si>
  <si>
    <t>max 2108</t>
  </si>
  <si>
    <t>max bill.</t>
  </si>
  <si>
    <t>max 2208</t>
  </si>
  <si>
    <t>max 2204</t>
  </si>
  <si>
    <t>max 2300</t>
  </si>
  <si>
    <t>max</t>
  </si>
  <si>
    <t>HSM2HOST8</t>
  </si>
  <si>
    <t>Corbus terhelés</t>
  </si>
  <si>
    <t>HSM2204</t>
  </si>
  <si>
    <t>HSM2300</t>
  </si>
  <si>
    <t>Aux terhelés</t>
  </si>
  <si>
    <t>PGM1</t>
  </si>
  <si>
    <t>PGM2</t>
  </si>
  <si>
    <t>PGM3</t>
  </si>
  <si>
    <t>PGM4</t>
  </si>
  <si>
    <t>max terhelés</t>
  </si>
  <si>
    <t>Egyéb eszköz</t>
  </si>
  <si>
    <t>maximum 300 mA</t>
  </si>
  <si>
    <t>Összes terhelés</t>
  </si>
  <si>
    <t>Akkumulátor Ah</t>
  </si>
  <si>
    <t>Ah</t>
  </si>
  <si>
    <t>Db:</t>
  </si>
  <si>
    <t>Össz kapacitás</t>
  </si>
  <si>
    <t>Központ akkumulátor:</t>
  </si>
  <si>
    <t>Készenléti idő:</t>
  </si>
  <si>
    <t>mA</t>
  </si>
  <si>
    <t>Akkumulátor db</t>
  </si>
  <si>
    <t>HSM2208 AUX kimenet terhelése</t>
  </si>
  <si>
    <t>HSM2108 AUX kimenet terhelése</t>
  </si>
  <si>
    <t>Válasszon kp típust:</t>
  </si>
  <si>
    <t>áramot:</t>
  </si>
  <si>
    <t>akkumulátor típusát:</t>
  </si>
  <si>
    <t>számát:</t>
  </si>
  <si>
    <t xml:space="preserve">max </t>
  </si>
  <si>
    <t>PGM terhelés</t>
  </si>
  <si>
    <t>max 1</t>
  </si>
  <si>
    <t>Tápegység :</t>
  </si>
  <si>
    <t>Bell</t>
  </si>
  <si>
    <t xml:space="preserve">HSM2Host8 </t>
  </si>
  <si>
    <t xml:space="preserve">az egész rendszerben </t>
  </si>
  <si>
    <t xml:space="preserve">RF billenytűzet + HOST modul  </t>
  </si>
  <si>
    <t xml:space="preserve">HOST max 1 db </t>
  </si>
  <si>
    <t>RF billentyűzet és</t>
  </si>
  <si>
    <t>s1</t>
  </si>
  <si>
    <t>s2</t>
  </si>
  <si>
    <t>s3</t>
  </si>
  <si>
    <t>s4</t>
  </si>
  <si>
    <t>s5</t>
  </si>
  <si>
    <t>s6</t>
  </si>
  <si>
    <t>s7</t>
  </si>
  <si>
    <t>s8</t>
  </si>
  <si>
    <t>kp</t>
  </si>
  <si>
    <t xml:space="preserve">A rózsaszín cellában piros betűk figyelmeztetést jelentenek. Túlterhelt központ, túl sok modul, stb. </t>
  </si>
  <si>
    <t>Akkumulátor töltő áram (mA):</t>
  </si>
  <si>
    <t>Válasszon akkumulátor töltő</t>
  </si>
  <si>
    <t>A zöld cellában zöld betűk megfelelő értéket jelentenek.</t>
  </si>
  <si>
    <t>Válassza ki a központ</t>
  </si>
  <si>
    <t xml:space="preserve">Válassza ki az akkumulátorok </t>
  </si>
  <si>
    <t xml:space="preserve">HSM2208 Aux kimenetre csatlakoztatott eszközök össz áramfelvétele max 200mA </t>
  </si>
  <si>
    <t xml:space="preserve">HSM2108 Aux kimenetre csatlakoztatott eszközök össz áramfelvétele max 100mA </t>
  </si>
  <si>
    <t>Billentyűzet PGM-re csatlakoztatott eszközök össz áramfelvétele 50 mA/billentyűzet</t>
  </si>
  <si>
    <t>Billentyűzet PGM-hez csatlakoztatott eszköz:</t>
  </si>
  <si>
    <t>4. Állítsa be, hogy van-e a központpanelra csatlakoztatott HOST modul!</t>
  </si>
  <si>
    <t>6. Írja be a központpanel PGM kimenetére csatlakoztatott eszközök és az egyéb eszközök fogyasztását! A segédtápegységekre csatlakoztatott modulok és egyéb eszközök fogyasztását a segédtápegységek fülön állítsa be!</t>
  </si>
  <si>
    <r>
      <t xml:space="preserve">2. Írja be a </t>
    </r>
    <r>
      <rPr>
        <u/>
        <sz val="14"/>
        <color theme="1"/>
        <rFont val="Calibri"/>
        <family val="2"/>
        <charset val="238"/>
        <scheme val="minor"/>
      </rPr>
      <t>központpanelre csatlakoztatott</t>
    </r>
    <r>
      <rPr>
        <sz val="14"/>
        <color theme="1"/>
        <rFont val="Calibri"/>
        <family val="2"/>
        <charset val="238"/>
        <scheme val="minor"/>
      </rPr>
      <t xml:space="preserve"> billentyűzetek számát és a billentyűzet PGM-re csatlakoztatott eszközök fogyasztását! A segédtápegységekre csatlakoztatott billentyűzeteket a segédtápegységek fülön állítsa be!</t>
    </r>
  </si>
  <si>
    <t>A narancssárga cellában válasszon eszköz típust, vagy beállítási értéket!</t>
  </si>
  <si>
    <t>4. Állítsa be, hogy van-e a segédtápra csatlakoztatott HOST modul!</t>
  </si>
  <si>
    <t>Kommunikátor</t>
  </si>
  <si>
    <t>A fehér cellába írja be, vagy válassza ki az eszközök számát vagy fogyasztását!</t>
  </si>
  <si>
    <t xml:space="preserve">Fogyasztás mA: </t>
  </si>
  <si>
    <t>DSC PowerSeries Pro tápegység terhelés és akkumulátor kapacitás számolás</t>
  </si>
  <si>
    <t>HS2LCDPRO</t>
  </si>
  <si>
    <t>HS2LCDRFPRO8X</t>
  </si>
  <si>
    <t>HS2TCHPRO</t>
  </si>
  <si>
    <t>LE9080, 3G9080</t>
  </si>
  <si>
    <t>maximum 100 mA</t>
  </si>
  <si>
    <t>HSM3408</t>
  </si>
  <si>
    <t>HSM3408 AUX kimenet terhelése</t>
  </si>
  <si>
    <t xml:space="preserve">HSM3408 Aux kimenetre csatlakoztatott eszközök össz áramfelvétele max 500mA </t>
  </si>
  <si>
    <t>Grade2 zónabővítő</t>
  </si>
  <si>
    <t>Grade2 PGM bővítő</t>
  </si>
  <si>
    <t>Grade3 zónabővítő</t>
  </si>
  <si>
    <t>HSM3204CXI</t>
  </si>
  <si>
    <t>Grade3 segédtáp</t>
  </si>
  <si>
    <t>Grade2 segédtáp</t>
  </si>
  <si>
    <t>HSM3350</t>
  </si>
  <si>
    <t>Aux kimenetre kötött eszközők áramfelvétele</t>
  </si>
  <si>
    <t>Modul sorszám:</t>
  </si>
  <si>
    <r>
      <t xml:space="preserve">2. Írja be a </t>
    </r>
    <r>
      <rPr>
        <u/>
        <sz val="14"/>
        <color theme="1"/>
        <rFont val="Calibri"/>
        <family val="2"/>
        <charset val="238"/>
        <scheme val="minor"/>
      </rPr>
      <t>segédtápegységre csatlakoztatott</t>
    </r>
    <r>
      <rPr>
        <sz val="14"/>
        <color theme="1"/>
        <rFont val="Calibri"/>
        <family val="2"/>
        <charset val="238"/>
        <scheme val="minor"/>
      </rPr>
      <t xml:space="preserve"> billentyűzetek számát és a billentyűzet PGM-re csatlakoztatott eszközök fogyasztását! A segédtápegységekre csatlakoztatott billentyűzeteket a segédtápegységek fülön állítsa be!</t>
    </r>
  </si>
  <si>
    <t>Maximum modul terhelés (mA):</t>
  </si>
  <si>
    <t>HSM2HOST8 Vezeték nélküli bővítő</t>
  </si>
  <si>
    <t>billentyűzetek össz</t>
  </si>
  <si>
    <t>A BELL+ terhelés az AUX terhelésbe nem számít bele, de a készenléti időbe igen</t>
  </si>
  <si>
    <t>5. Írja be a központpanelre csatlakoztatott segédtápegységek számát.  A segédtápegységekre csatlakoztatott modulokat és a segédtápegységek PGM kimenetére kötött eszközök fogyasztását a segédtápegységek fülön állítsa be.</t>
  </si>
  <si>
    <r>
      <t xml:space="preserve">3. Írja be a </t>
    </r>
    <r>
      <rPr>
        <u/>
        <sz val="14"/>
        <color theme="1"/>
        <rFont val="Calibri"/>
        <family val="2"/>
        <charset val="238"/>
        <scheme val="minor"/>
      </rPr>
      <t>központpanelre csatlakoztatott</t>
    </r>
    <r>
      <rPr>
        <sz val="14"/>
        <color theme="1"/>
        <rFont val="Calibri"/>
        <family val="2"/>
        <charset val="238"/>
        <scheme val="minor"/>
      </rPr>
      <t xml:space="preserve"> zónabővítők és kisáramú PGM bővítőmodulok számát, és a modulok "AUX" kimenetére csatlakoztatott eszközök fogyasztását!  A segédtápegységekre csatlakoztatott modulokat a segédtápegységek fülön állítsa be! </t>
    </r>
  </si>
  <si>
    <t>Host</t>
  </si>
  <si>
    <t>5. Írja be a segédtápegységre csatlakoztatott segédtápegységek számát és a modulok PGM kimenetére csatlakoztatott eszközök fogyasztását! A központpanelre csatlakoztatott modulokat a központ fülön állítsa be!</t>
  </si>
  <si>
    <t xml:space="preserve">3. Írja be a segédtápegységre csatlakoztatott zónabővítők és kisáramú PGM bővítőmodulok számát és a modulok "AUX" kimenetére csatlakoztatott eszközök fogyasztását! A központpanelre csatlakoztatott modulokat a központ fülön állítsa be! </t>
  </si>
  <si>
    <t>HSM2208 Aux kimenetre csatlakoztatott eszközök össz áramfelvétele max 200mA</t>
  </si>
  <si>
    <t>2300_1</t>
  </si>
  <si>
    <t>2300_2</t>
  </si>
  <si>
    <t>2300_3</t>
  </si>
  <si>
    <t>2300_4</t>
  </si>
  <si>
    <t>2204_1</t>
  </si>
  <si>
    <t>2204_2</t>
  </si>
  <si>
    <t>2204_3</t>
  </si>
  <si>
    <t>2204_4</t>
  </si>
  <si>
    <t>3350_1</t>
  </si>
  <si>
    <t>3350_2</t>
  </si>
  <si>
    <t>3350_3</t>
  </si>
  <si>
    <t>3350_4</t>
  </si>
  <si>
    <t>Mod. típus: HS</t>
  </si>
  <si>
    <t>KP. típus: HS</t>
  </si>
  <si>
    <t>Válasszon modul típust:</t>
  </si>
  <si>
    <t>3204_4</t>
  </si>
  <si>
    <t>Grade2</t>
  </si>
  <si>
    <t>Grade3</t>
  </si>
  <si>
    <t>Mabisz</t>
  </si>
  <si>
    <t>Akku db</t>
  </si>
  <si>
    <t>Akku Ah</t>
  </si>
  <si>
    <t>Grade 2</t>
  </si>
  <si>
    <t>Grade 3</t>
  </si>
  <si>
    <t>Szünetmentesítés (óra)</t>
  </si>
  <si>
    <t>Visszatöltési idő 80% (óra)</t>
  </si>
  <si>
    <t>G3 hibajelzés nélkül</t>
  </si>
  <si>
    <t>Ó:P:MP</t>
  </si>
  <si>
    <t>Grade</t>
  </si>
  <si>
    <t>Aku összeg:</t>
  </si>
  <si>
    <t>maximum 700 mA</t>
  </si>
  <si>
    <t>O1 PGM</t>
  </si>
  <si>
    <t>O2 PGM</t>
  </si>
  <si>
    <t>O3 PGM</t>
  </si>
  <si>
    <t>O4 PGM</t>
  </si>
  <si>
    <t>RLY 1 PGM</t>
  </si>
  <si>
    <t>RLY 2 PGM</t>
  </si>
  <si>
    <t>RLY 3 PGM</t>
  </si>
  <si>
    <t>RLY 4 PGM</t>
  </si>
  <si>
    <t>maximum 2000 mA</t>
  </si>
  <si>
    <t xml:space="preserve">A narancssárga cellában válasszon eszköz típust, vagy beállítási értéket! </t>
  </si>
  <si>
    <r>
      <t xml:space="preserve">1. A "Központ" fülön válassza ki a PRO központ típusát és a biztonsági fokozatot. </t>
    </r>
    <r>
      <rPr>
        <sz val="14"/>
        <color rgb="FFFF0000"/>
        <rFont val="Calibri"/>
        <family val="2"/>
        <charset val="238"/>
        <scheme val="minor"/>
      </rPr>
      <t>Ha a maximális töltőáram érték helyet "-" van akkor nem megfelelő az akkumulátor kapacitás a gyártói ajánlásnak.</t>
    </r>
  </si>
  <si>
    <t>3204_16</t>
  </si>
  <si>
    <t>3204_15</t>
  </si>
  <si>
    <t>3204_14</t>
  </si>
  <si>
    <t>3204_13</t>
  </si>
  <si>
    <t>3204_12</t>
  </si>
  <si>
    <t>3204_10</t>
  </si>
  <si>
    <t>3204_11</t>
  </si>
  <si>
    <t>3204_9</t>
  </si>
  <si>
    <t>3204_8</t>
  </si>
  <si>
    <t>3204_7</t>
  </si>
  <si>
    <t>3204_6</t>
  </si>
  <si>
    <t>3204_5</t>
  </si>
  <si>
    <t>3204_3</t>
  </si>
  <si>
    <t>3204_2</t>
  </si>
  <si>
    <t>3204_1</t>
  </si>
  <si>
    <t>6. Írja be a segédtáp PGM kimenetére csatlakoztatott eszközök és az egyéb eszközök fogyasztását! Csak a HSM2204 és HSM3204 modulnál!</t>
  </si>
  <si>
    <t xml:space="preserve">Az AUX + tápkimenet terhelése. A maximális terhelhetőség az akkumulátor töltő áram beállításától és a biztonsági fokozattól is függ. </t>
  </si>
  <si>
    <t>7. Válassza ki a segédtápegységre csatlakoztatott akkumulátorok kapacitását és számát! Az akkumulátortöltő áramot a gyártói adatlap szerint a biztonsági fokozattnak megfelelően kell beállítani.  (A [982] szekció alszekcióiban) Figyelem! A táblázat nem számol az akkumulátor kapacitás csökkenésével és a visszatöltési idővel.</t>
  </si>
  <si>
    <t>Az AUX + tápkimenet terhelése.</t>
  </si>
  <si>
    <t>7. Válassza ki a köpontra csatlakoztatott akkumulátorok kapacitását és számát! Az akkumulátortöltő áramot a gyártói adatlap szerint a biztonsági fokozattnak megfelelően kell beállítani.  (A [982] szekció alszekcióiban) Figyelem! A táblázat nem számol az akkumulátor kapacitás csökkenésével és a visszatöltési idővel.</t>
  </si>
  <si>
    <t>Biztonsági fokozatnak és akkumulátornak megfelelő maximális központ terhelés:</t>
  </si>
  <si>
    <t xml:space="preserve">A választott biztonsági fokozat az összes modulra vonatkozik! </t>
  </si>
  <si>
    <r>
      <t xml:space="preserve">1. Válassza ki a PRO központ típusát és a biztonsági fokozatot. </t>
    </r>
    <r>
      <rPr>
        <sz val="14"/>
        <color rgb="FFFF0000"/>
        <rFont val="Calibri"/>
        <family val="2"/>
        <charset val="238"/>
        <scheme val="minor"/>
      </rPr>
      <t xml:space="preserve">Ha a maximális töltőáram érték helyet "-" van, akkor nem megfelelő az akkumulátor kapacitás a gyártói ajánlásnak, vagy a modul nem megfelelő biztonsági fokozatú.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</si>
</sst>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5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i/>
      <sz val="14"/>
      <color theme="9" tint="-0.4999847407452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sz val="20"/>
      <color theme="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2" fontId="0" fillId="0" borderId="0" xfId="0" applyNumberFormat="1"/>
    <xf numFmtId="0" fontId="0" fillId="2" borderId="9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0" xfId="0" applyFill="1" applyBorder="1"/>
    <xf numFmtId="0" fontId="0" fillId="2" borderId="2" xfId="0" applyFill="1" applyBorder="1"/>
    <xf numFmtId="0" fontId="0" fillId="2" borderId="12" xfId="0" applyFill="1" applyBorder="1"/>
    <xf numFmtId="0" fontId="0" fillId="3" borderId="7" xfId="0" applyFill="1" applyBorder="1"/>
    <xf numFmtId="0" fontId="0" fillId="3" borderId="9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10" xfId="0" applyFill="1" applyBorder="1"/>
    <xf numFmtId="0" fontId="0" fillId="4" borderId="7" xfId="0" applyFill="1" applyBorder="1"/>
    <xf numFmtId="0" fontId="0" fillId="4" borderId="0" xfId="0" applyFill="1"/>
    <xf numFmtId="0" fontId="0" fillId="4" borderId="8" xfId="0" applyFill="1" applyBorder="1"/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5" borderId="7" xfId="0" applyFill="1" applyBorder="1"/>
    <xf numFmtId="0" fontId="0" fillId="5" borderId="0" xfId="0" applyFill="1"/>
    <xf numFmtId="0" fontId="0" fillId="5" borderId="11" xfId="0" applyFill="1" applyBorder="1"/>
    <xf numFmtId="0" fontId="0" fillId="5" borderId="12" xfId="0" applyFill="1" applyBorder="1"/>
    <xf numFmtId="0" fontId="0" fillId="5" borderId="9" xfId="0" applyFill="1" applyBorder="1"/>
    <xf numFmtId="0" fontId="0" fillId="5" borderId="1" xfId="0" applyFill="1" applyBorder="1"/>
    <xf numFmtId="0" fontId="0" fillId="5" borderId="10" xfId="0" applyFill="1" applyBorder="1"/>
    <xf numFmtId="0" fontId="0" fillId="5" borderId="0" xfId="0" applyFill="1" applyAlignment="1">
      <alignment horizontal="right"/>
    </xf>
    <xf numFmtId="0" fontId="0" fillId="5" borderId="8" xfId="0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4" borderId="21" xfId="0" applyFill="1" applyBorder="1"/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2" fillId="0" borderId="0" xfId="0" applyFont="1"/>
    <xf numFmtId="0" fontId="0" fillId="8" borderId="7" xfId="0" applyFill="1" applyBorder="1"/>
    <xf numFmtId="0" fontId="0" fillId="8" borderId="0" xfId="0" applyFill="1"/>
    <xf numFmtId="0" fontId="0" fillId="8" borderId="8" xfId="0" applyFill="1" applyBorder="1"/>
    <xf numFmtId="0" fontId="0" fillId="8" borderId="9" xfId="0" applyFill="1" applyBorder="1"/>
    <xf numFmtId="0" fontId="0" fillId="8" borderId="1" xfId="0" applyFill="1" applyBorder="1"/>
    <xf numFmtId="0" fontId="0" fillId="8" borderId="10" xfId="0" applyFill="1" applyBorder="1"/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9" borderId="5" xfId="0" applyFill="1" applyBorder="1"/>
    <xf numFmtId="0" fontId="0" fillId="2" borderId="5" xfId="0" applyFill="1" applyBorder="1"/>
    <xf numFmtId="0" fontId="0" fillId="4" borderId="24" xfId="0" applyFill="1" applyBorder="1"/>
    <xf numFmtId="0" fontId="0" fillId="0" borderId="9" xfId="0" applyBorder="1" applyAlignment="1">
      <alignment wrapText="1"/>
    </xf>
    <xf numFmtId="2" fontId="0" fillId="0" borderId="10" xfId="0" applyNumberFormat="1" applyBorder="1"/>
    <xf numFmtId="0" fontId="0" fillId="2" borderId="2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/>
    <xf numFmtId="0" fontId="0" fillId="0" borderId="0" xfId="0" applyBorder="1"/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2" fillId="8" borderId="0" xfId="0" applyFont="1" applyFill="1" applyBorder="1"/>
    <xf numFmtId="0" fontId="0" fillId="8" borderId="0" xfId="0" applyFill="1" applyBorder="1"/>
    <xf numFmtId="0" fontId="0" fillId="4" borderId="3" xfId="0" applyFill="1" applyBorder="1" applyAlignment="1">
      <alignment wrapText="1"/>
    </xf>
    <xf numFmtId="0" fontId="0" fillId="4" borderId="28" xfId="0" applyFill="1" applyBorder="1" applyAlignment="1">
      <alignment wrapText="1"/>
    </xf>
    <xf numFmtId="0" fontId="0" fillId="12" borderId="16" xfId="0" applyFill="1" applyBorder="1" applyProtection="1">
      <protection locked="0"/>
    </xf>
    <xf numFmtId="0" fontId="0" fillId="4" borderId="2" xfId="0" applyFill="1" applyBorder="1"/>
    <xf numFmtId="0" fontId="0" fillId="4" borderId="12" xfId="0" applyFill="1" applyBorder="1"/>
    <xf numFmtId="0" fontId="0" fillId="4" borderId="5" xfId="0" applyFill="1" applyBorder="1" applyAlignment="1">
      <alignment horizontal="left"/>
    </xf>
    <xf numFmtId="0" fontId="0" fillId="12" borderId="15" xfId="0" applyFill="1" applyBorder="1" applyProtection="1">
      <protection locked="0"/>
    </xf>
    <xf numFmtId="0" fontId="0" fillId="12" borderId="14" xfId="0" applyFill="1" applyBorder="1" applyProtection="1">
      <protection locked="0"/>
    </xf>
    <xf numFmtId="0" fontId="0" fillId="4" borderId="2" xfId="0" applyFill="1" applyBorder="1" applyAlignment="1">
      <alignment wrapText="1"/>
    </xf>
    <xf numFmtId="0" fontId="0" fillId="12" borderId="19" xfId="0" applyFill="1" applyBorder="1" applyProtection="1">
      <protection locked="0"/>
    </xf>
    <xf numFmtId="0" fontId="4" fillId="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9" borderId="0" xfId="0" applyFill="1" applyBorder="1"/>
    <xf numFmtId="0" fontId="0" fillId="9" borderId="1" xfId="0" applyFill="1" applyBorder="1"/>
    <xf numFmtId="0" fontId="0" fillId="0" borderId="0" xfId="0" applyFill="1" applyBorder="1"/>
    <xf numFmtId="0" fontId="4" fillId="8" borderId="8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0" fontId="0" fillId="4" borderId="23" xfId="0" applyFill="1" applyBorder="1"/>
    <xf numFmtId="0" fontId="0" fillId="12" borderId="13" xfId="0" applyFill="1" applyBorder="1" applyProtection="1">
      <protection locked="0"/>
    </xf>
    <xf numFmtId="0" fontId="0" fillId="5" borderId="5" xfId="0" applyFill="1" applyBorder="1"/>
    <xf numFmtId="0" fontId="0" fillId="5" borderId="6" xfId="0" applyFill="1" applyBorder="1"/>
    <xf numFmtId="0" fontId="0" fillId="4" borderId="21" xfId="0" applyFill="1" applyBorder="1" applyAlignment="1">
      <alignment wrapText="1"/>
    </xf>
    <xf numFmtId="0" fontId="0" fillId="4" borderId="30" xfId="0" applyFill="1" applyBorder="1"/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0" fillId="4" borderId="32" xfId="0" applyFill="1" applyBorder="1"/>
    <xf numFmtId="0" fontId="0" fillId="4" borderId="22" xfId="0" applyFill="1" applyBorder="1"/>
    <xf numFmtId="0" fontId="0" fillId="4" borderId="33" xfId="0" applyFill="1" applyBorder="1"/>
    <xf numFmtId="0" fontId="0" fillId="4" borderId="35" xfId="0" applyFill="1" applyBorder="1"/>
    <xf numFmtId="0" fontId="0" fillId="8" borderId="33" xfId="0" applyFill="1" applyBorder="1"/>
    <xf numFmtId="0" fontId="0" fillId="8" borderId="34" xfId="0" applyFill="1" applyBorder="1"/>
    <xf numFmtId="0" fontId="0" fillId="4" borderId="25" xfId="0" applyFill="1" applyBorder="1" applyAlignment="1">
      <alignment wrapText="1"/>
    </xf>
    <xf numFmtId="0" fontId="0" fillId="4" borderId="36" xfId="0" applyFill="1" applyBorder="1" applyAlignment="1">
      <alignment wrapText="1"/>
    </xf>
    <xf numFmtId="0" fontId="0" fillId="12" borderId="37" xfId="0" applyFill="1" applyBorder="1" applyProtection="1">
      <protection locked="0"/>
    </xf>
    <xf numFmtId="0" fontId="0" fillId="4" borderId="36" xfId="0" applyFill="1" applyBorder="1"/>
    <xf numFmtId="0" fontId="0" fillId="0" borderId="0" xfId="0" applyAlignment="1">
      <alignment horizontal="right"/>
    </xf>
    <xf numFmtId="0" fontId="6" fillId="3" borderId="12" xfId="0" applyFont="1" applyFill="1" applyBorder="1" applyAlignment="1">
      <alignment horizontal="left" vertical="center"/>
    </xf>
    <xf numFmtId="164" fontId="0" fillId="5" borderId="9" xfId="0" applyNumberFormat="1" applyFill="1" applyBorder="1"/>
    <xf numFmtId="0" fontId="0" fillId="0" borderId="11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19" xfId="0" applyBorder="1"/>
    <xf numFmtId="0" fontId="0" fillId="0" borderId="41" xfId="0" applyBorder="1"/>
    <xf numFmtId="0" fontId="0" fillId="0" borderId="18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3" borderId="5" xfId="0" applyFill="1" applyBorder="1"/>
    <xf numFmtId="0" fontId="0" fillId="3" borderId="15" xfId="0" applyFill="1" applyBorder="1"/>
    <xf numFmtId="0" fontId="0" fillId="3" borderId="13" xfId="0" applyFill="1" applyBorder="1"/>
    <xf numFmtId="0" fontId="0" fillId="3" borderId="16" xfId="0" applyFill="1" applyBorder="1"/>
    <xf numFmtId="0" fontId="0" fillId="3" borderId="20" xfId="0" applyFill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7" xfId="0" applyFill="1" applyBorder="1"/>
    <xf numFmtId="0" fontId="2" fillId="2" borderId="0" xfId="0" applyFont="1" applyFill="1" applyBorder="1"/>
    <xf numFmtId="0" fontId="3" fillId="6" borderId="11" xfId="0" applyFont="1" applyFill="1" applyBorder="1" applyAlignment="1" applyProtection="1">
      <alignment horizontal="left"/>
      <protection locked="0"/>
    </xf>
    <xf numFmtId="0" fontId="0" fillId="5" borderId="0" xfId="0" applyFill="1" applyBorder="1"/>
    <xf numFmtId="0" fontId="0" fillId="5" borderId="3" xfId="0" applyFill="1" applyBorder="1"/>
    <xf numFmtId="164" fontId="0" fillId="5" borderId="1" xfId="0" applyNumberFormat="1" applyFill="1" applyBorder="1"/>
    <xf numFmtId="0" fontId="0" fillId="0" borderId="0" xfId="0" applyAlignment="1">
      <alignment horizontal="right"/>
    </xf>
    <xf numFmtId="0" fontId="0" fillId="5" borderId="0" xfId="0" applyFill="1" applyAlignment="1">
      <alignment horizontal="right"/>
    </xf>
    <xf numFmtId="2" fontId="0" fillId="0" borderId="0" xfId="0" applyNumberFormat="1" applyAlignment="1">
      <alignment horizontal="left"/>
    </xf>
    <xf numFmtId="0" fontId="0" fillId="2" borderId="2" xfId="0" applyFill="1" applyBorder="1" applyAlignment="1"/>
    <xf numFmtId="2" fontId="0" fillId="5" borderId="11" xfId="0" applyNumberFormat="1" applyFill="1" applyBorder="1"/>
    <xf numFmtId="0" fontId="0" fillId="12" borderId="44" xfId="0" applyFill="1" applyBorder="1" applyProtection="1">
      <protection locked="0"/>
    </xf>
    <xf numFmtId="0" fontId="3" fillId="6" borderId="45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/>
    <xf numFmtId="0" fontId="0" fillId="2" borderId="12" xfId="0" applyFill="1" applyBorder="1" applyAlignment="1"/>
    <xf numFmtId="0" fontId="2" fillId="2" borderId="0" xfId="0" applyFont="1" applyFill="1" applyBorder="1" applyAlignment="1">
      <alignment horizontal="right"/>
    </xf>
    <xf numFmtId="0" fontId="0" fillId="2" borderId="44" xfId="0" applyFill="1" applyBorder="1" applyAlignment="1"/>
    <xf numFmtId="0" fontId="0" fillId="2" borderId="0" xfId="0" applyFill="1"/>
    <xf numFmtId="0" fontId="3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 vertical="center"/>
    </xf>
    <xf numFmtId="0" fontId="0" fillId="2" borderId="11" xfId="0" applyFill="1" applyBorder="1" applyAlignment="1"/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11" borderId="4" xfId="0" applyFont="1" applyFill="1" applyBorder="1" applyAlignment="1" applyProtection="1">
      <alignment horizontal="left"/>
      <protection locked="0"/>
    </xf>
    <xf numFmtId="0" fontId="6" fillId="8" borderId="5" xfId="0" applyFont="1" applyFill="1" applyBorder="1" applyAlignment="1">
      <alignment vertical="center"/>
    </xf>
    <xf numFmtId="0" fontId="6" fillId="8" borderId="3" xfId="0" applyFont="1" applyFill="1" applyBorder="1" applyAlignment="1">
      <alignment vertical="center"/>
    </xf>
    <xf numFmtId="0" fontId="6" fillId="8" borderId="6" xfId="0" applyFont="1" applyFill="1" applyBorder="1" applyAlignment="1">
      <alignment vertical="center"/>
    </xf>
    <xf numFmtId="0" fontId="6" fillId="13" borderId="5" xfId="0" applyFont="1" applyFill="1" applyBorder="1" applyAlignment="1">
      <alignment vertical="center"/>
    </xf>
    <xf numFmtId="0" fontId="6" fillId="13" borderId="3" xfId="0" applyFont="1" applyFill="1" applyBorder="1" applyAlignment="1">
      <alignment vertical="center"/>
    </xf>
    <xf numFmtId="0" fontId="6" fillId="13" borderId="6" xfId="0" applyFont="1" applyFill="1" applyBorder="1" applyAlignment="1">
      <alignment vertical="center"/>
    </xf>
    <xf numFmtId="0" fontId="12" fillId="14" borderId="5" xfId="0" applyFont="1" applyFill="1" applyBorder="1" applyAlignment="1">
      <alignment vertical="center"/>
    </xf>
    <xf numFmtId="0" fontId="13" fillId="15" borderId="5" xfId="0" applyFont="1" applyFill="1" applyBorder="1" applyAlignment="1">
      <alignment vertical="center"/>
    </xf>
    <xf numFmtId="0" fontId="13" fillId="15" borderId="3" xfId="0" applyFont="1" applyFill="1" applyBorder="1" applyAlignment="1">
      <alignment vertical="center"/>
    </xf>
    <xf numFmtId="0" fontId="13" fillId="15" borderId="6" xfId="0" applyFont="1" applyFill="1" applyBorder="1" applyAlignment="1">
      <alignment vertical="center"/>
    </xf>
    <xf numFmtId="0" fontId="6" fillId="16" borderId="5" xfId="0" applyFont="1" applyFill="1" applyBorder="1" applyAlignment="1">
      <alignment vertical="center"/>
    </xf>
    <xf numFmtId="0" fontId="6" fillId="16" borderId="3" xfId="0" applyFont="1" applyFill="1" applyBorder="1" applyAlignment="1">
      <alignment vertical="center"/>
    </xf>
    <xf numFmtId="0" fontId="6" fillId="16" borderId="6" xfId="0" applyFont="1" applyFill="1" applyBorder="1" applyAlignment="1">
      <alignment vertical="center"/>
    </xf>
    <xf numFmtId="0" fontId="6" fillId="15" borderId="5" xfId="0" applyFont="1" applyFill="1" applyBorder="1" applyAlignment="1">
      <alignment vertical="center"/>
    </xf>
    <xf numFmtId="0" fontId="6" fillId="15" borderId="3" xfId="0" applyFont="1" applyFill="1" applyBorder="1" applyAlignment="1">
      <alignment vertical="center"/>
    </xf>
    <xf numFmtId="0" fontId="6" fillId="15" borderId="6" xfId="0" applyFont="1" applyFill="1" applyBorder="1" applyAlignment="1">
      <alignment vertical="center"/>
    </xf>
    <xf numFmtId="0" fontId="14" fillId="2" borderId="2" xfId="0" applyFont="1" applyFill="1" applyBorder="1"/>
    <xf numFmtId="0" fontId="13" fillId="16" borderId="5" xfId="0" applyFont="1" applyFill="1" applyBorder="1" applyAlignment="1">
      <alignment vertical="center"/>
    </xf>
    <xf numFmtId="0" fontId="13" fillId="16" borderId="3" xfId="0" applyFont="1" applyFill="1" applyBorder="1" applyAlignment="1">
      <alignment vertical="center"/>
    </xf>
    <xf numFmtId="0" fontId="13" fillId="16" borderId="6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11" borderId="11" xfId="0" applyFont="1" applyFill="1" applyBorder="1" applyAlignment="1">
      <alignment horizontal="left" vertical="center" wrapText="1"/>
    </xf>
    <xf numFmtId="0" fontId="7" fillId="11" borderId="2" xfId="0" applyFont="1" applyFill="1" applyBorder="1" applyAlignment="1">
      <alignment horizontal="left" vertical="center" wrapText="1"/>
    </xf>
    <xf numFmtId="0" fontId="7" fillId="11" borderId="1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10" borderId="11" xfId="0" applyFont="1" applyFill="1" applyBorder="1" applyAlignment="1">
      <alignment horizontal="left" vertical="center" wrapText="1"/>
    </xf>
    <xf numFmtId="0" fontId="8" fillId="10" borderId="12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 vertical="center"/>
    </xf>
    <xf numFmtId="0" fontId="12" fillId="14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2" borderId="6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4" fillId="4" borderId="6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left" vertical="center" wrapText="1"/>
    </xf>
    <xf numFmtId="2" fontId="0" fillId="4" borderId="3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4" fillId="4" borderId="10" xfId="0" applyFont="1" applyFill="1" applyBorder="1" applyAlignment="1">
      <alignment horizontal="left" vertical="center" wrapText="1"/>
    </xf>
    <xf numFmtId="0" fontId="0" fillId="4" borderId="7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4" fillId="8" borderId="6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2" fontId="0" fillId="4" borderId="0" xfId="0" applyNumberFormat="1" applyFill="1" applyBorder="1" applyAlignment="1">
      <alignment horizontal="center"/>
    </xf>
    <xf numFmtId="0" fontId="6" fillId="2" borderId="2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</cellXfs>
  <cellStyles count="1">
    <cellStyle name="Normál" xfId="0" builtinId="0"/>
  </cellStyles>
  <dxfs count="14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numFmt numFmtId="2" formatCode="0.00"/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93300"/>
      </font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FF6699"/>
      <color rgb="FFFFCCCC"/>
      <color rgb="FF99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22412</xdr:colOff>
      <xdr:row>0</xdr:row>
      <xdr:rowOff>22413</xdr:rowOff>
    </xdr:from>
    <xdr:to>
      <xdr:col>0</xdr:col>
      <xdr:colOff>582650</xdr:colOff>
      <xdr:row>1</xdr:row>
      <xdr:rowOff>246529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3D62B845-F4E9-4CA3-8BCB-3DAE82748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22413"/>
          <a:ext cx="560238" cy="728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7075B-C968-4435-91DA-97DD9798A134}">
  <sheetPr codeName="Munka1"/>
  <dimension ref="A1:OQ90"/>
  <sheetViews>
    <sheetView tabSelected="1" zoomScale="85" zoomScaleNormal="85" workbookViewId="0">
      <selection activeCell="D16" sqref="D1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5"/>
      <c r="B1" s="195" t="s">
        <v>83</v>
      </c>
      <c r="C1" s="195"/>
      <c r="D1" s="195"/>
      <c r="E1" s="195"/>
      <c r="F1" s="195"/>
      <c r="G1" s="196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47">
        <v>3</v>
      </c>
      <c r="D2" s="193" t="s">
        <v>174</v>
      </c>
      <c r="E2" s="193"/>
      <c r="F2" s="193"/>
      <c r="G2" s="194"/>
      <c r="H2" s="184" t="s">
        <v>81</v>
      </c>
      <c r="I2" s="185"/>
      <c r="J2" s="185"/>
      <c r="K2" s="186"/>
      <c r="L2" s="189" t="s">
        <v>68</v>
      </c>
      <c r="M2" s="190"/>
    </row>
    <row r="3" spans="1:407" ht="15.75" thickBot="1" x14ac:dyDescent="0.3">
      <c r="A3" s="135"/>
      <c r="B3" s="136" t="s">
        <v>42</v>
      </c>
      <c r="C3" s="134"/>
      <c r="D3" s="150" t="s">
        <v>67</v>
      </c>
      <c r="E3" s="136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175</v>
      </c>
    </row>
    <row r="4" spans="1:407" s="1" customFormat="1" ht="48" customHeight="1" thickBot="1" x14ac:dyDescent="0.55000000000000004">
      <c r="A4" s="191" t="s">
        <v>125</v>
      </c>
      <c r="B4" s="192"/>
      <c r="C4" s="147">
        <v>3032</v>
      </c>
      <c r="D4" s="155" t="s">
        <v>66</v>
      </c>
      <c r="E4" s="147">
        <v>400</v>
      </c>
      <c r="F4" s="197" t="s">
        <v>173</v>
      </c>
      <c r="G4" s="198"/>
      <c r="H4" s="148" t="str">
        <f>IF(H54=7,"500",IF(H54=14,"1000",IF(H54=17,"1200",IF(H54=18,"-",IF(H54=18,"-",IF(H54=34,"-",IF(H54=36,"-",IF(H54=36,"-",IF(H54=21,"-",IF(H54=42,"-",IF(H54=51,"500",IF(H54=54,"500",IF(H54=102,"-",IF(H54=108,"-"))))))))))))))</f>
        <v>500</v>
      </c>
      <c r="I4" s="144">
        <v>120</v>
      </c>
      <c r="J4" s="144">
        <v>1</v>
      </c>
      <c r="K4" s="149">
        <f>I4*J4</f>
        <v>120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64"/>
      <c r="E5" s="64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77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IF(C4=3032,"8",IF(C4=3128,"16",IF(C4=3248,"32",IF(C4=2128,"16"))))-Segédtáblázat!N28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109" t="s">
        <v>55</v>
      </c>
      <c r="C11" s="16" t="s">
        <v>85</v>
      </c>
      <c r="D11" s="16"/>
      <c r="E11" s="209" t="str">
        <f>Segédtáblázat!H24</f>
        <v/>
      </c>
      <c r="F11" s="209"/>
      <c r="G11" s="209"/>
      <c r="H11" s="16"/>
      <c r="I11" s="16">
        <v>105</v>
      </c>
      <c r="J11" s="79">
        <v>0</v>
      </c>
      <c r="K11" s="17">
        <f t="shared" ref="K11:K18" si="0">I11*J11</f>
        <v>0</v>
      </c>
      <c r="L11" s="22"/>
      <c r="M11" s="205"/>
    </row>
    <row r="12" spans="1:407" ht="15" customHeight="1" x14ac:dyDescent="0.25">
      <c r="A12" s="105"/>
      <c r="B12" s="67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67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68"/>
      <c r="C14" s="19"/>
      <c r="D14" s="19"/>
      <c r="E14" s="19"/>
      <c r="F14" s="19"/>
      <c r="G14" s="19"/>
      <c r="H14" s="19"/>
      <c r="I14" s="19"/>
      <c r="J14" s="19"/>
      <c r="K14" s="20"/>
      <c r="L14" s="22"/>
      <c r="M14" s="205"/>
    </row>
    <row r="15" spans="1:407" ht="15" customHeight="1" thickBot="1" x14ac:dyDescent="0.3">
      <c r="A15" s="105"/>
      <c r="B15" s="66"/>
      <c r="C15" s="16" t="s">
        <v>86</v>
      </c>
      <c r="D15" s="16"/>
      <c r="E15" s="16"/>
      <c r="F15" s="16"/>
      <c r="G15" s="16"/>
      <c r="H15" s="16"/>
      <c r="I15" s="16">
        <v>160</v>
      </c>
      <c r="J15" s="82">
        <v>0</v>
      </c>
      <c r="K15" s="1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76" t="s">
        <v>47</v>
      </c>
      <c r="D16" s="81" t="s">
        <v>73</v>
      </c>
      <c r="E16" s="76"/>
      <c r="F16" s="76"/>
      <c r="G16" s="76"/>
      <c r="H16" s="76"/>
      <c r="I16" s="111">
        <v>0</v>
      </c>
      <c r="J16" s="146">
        <v>1</v>
      </c>
      <c r="K16" s="7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68" t="s">
        <v>6</v>
      </c>
      <c r="C17" s="19"/>
      <c r="D17" s="24"/>
      <c r="E17" s="19"/>
      <c r="F17" s="19"/>
      <c r="G17" s="19"/>
      <c r="H17" s="19"/>
      <c r="I17" s="19"/>
      <c r="J17" s="19"/>
      <c r="K17" s="20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39" t="s">
        <v>92</v>
      </c>
      <c r="C18" s="64" t="s">
        <v>8</v>
      </c>
      <c r="D18" s="64"/>
      <c r="E18" s="64"/>
      <c r="F18" s="64"/>
      <c r="G18" s="64"/>
      <c r="H18" s="64"/>
      <c r="I18" s="64">
        <v>30</v>
      </c>
      <c r="J18" s="80">
        <v>0</v>
      </c>
      <c r="K18" s="64">
        <f t="shared" si="0"/>
        <v>0</v>
      </c>
      <c r="L18" s="15"/>
      <c r="M18" s="204" t="s">
        <v>107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IF(C4=3032,"3",IF(C4=3128,"15",IF(C4=3248,"30")))-SUM(J18)-Segédtáblázat!P31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71</v>
      </c>
      <c r="E22" s="22"/>
      <c r="F22" s="22"/>
      <c r="G22" s="22"/>
      <c r="H22" s="22"/>
      <c r="I22" s="96">
        <v>0</v>
      </c>
      <c r="J22" s="55">
        <v>1</v>
      </c>
      <c r="K22" s="64">
        <f t="shared" ref="K22" si="2">I22*J22</f>
        <v>0</v>
      </c>
      <c r="L22" s="21"/>
      <c r="M22" s="205"/>
    </row>
    <row r="23" spans="1:407" ht="15.75" customHeight="1" thickBot="1" x14ac:dyDescent="0.3">
      <c r="A23" s="105"/>
      <c r="B23" s="59">
        <f>IF(C4=3032,"4",IF(C4=3128,"16",IF(C4=3248,"16",)))-Segédtáblázat!N30</f>
        <v>4</v>
      </c>
      <c r="C23" s="19"/>
      <c r="D23" s="19"/>
      <c r="E23" s="19"/>
      <c r="F23" s="19"/>
      <c r="G23" s="19"/>
      <c r="H23" s="19"/>
      <c r="I23" s="19"/>
      <c r="J23" s="19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3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IF(C4=3032,"3",IF(C4=3128,"15",IF(C4=3248,"30")))-Segédtáblázat!P31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75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4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106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15</v>
      </c>
      <c r="J30" s="96">
        <v>0</v>
      </c>
      <c r="K30" s="23">
        <f t="shared" ref="K30" si="5">I30*J30</f>
        <v>0</v>
      </c>
      <c r="L30" s="212"/>
      <c r="M30" s="205"/>
    </row>
    <row r="31" spans="1:407" ht="19.5" customHeight="1" thickBot="1" x14ac:dyDescent="0.3">
      <c r="A31" s="105"/>
      <c r="B31" s="59">
        <f>IF(C4=2016,"1",IF(C4=3032,"1",IF(C4=3128,"8",IF(C4=3248,"16"))))-Segédtáblázat!N32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20</v>
      </c>
      <c r="J33" s="96">
        <v>0</v>
      </c>
      <c r="K33" s="23">
        <f t="shared" ref="K33" si="6">I33*J33</f>
        <v>0</v>
      </c>
      <c r="L33" s="212"/>
      <c r="M33" s="205"/>
    </row>
    <row r="34" spans="1:13" ht="15.75" customHeight="1" thickBot="1" x14ac:dyDescent="0.3">
      <c r="A34" s="105"/>
      <c r="B34" s="59">
        <f>IF(C4=2016,"1",IF(C4=3032,"3",IF(C4=3128,"4",IF(C4=3248,"4"))))-Segédtáblázat!N33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4"/>
        <v>0</v>
      </c>
      <c r="L36" s="212"/>
      <c r="M36" s="205"/>
    </row>
    <row r="37" spans="1:13" ht="15.75" customHeight="1" thickBot="1" x14ac:dyDescent="0.3">
      <c r="A37" s="105"/>
      <c r="B37" s="59">
        <f>IF(C4=2016,"1",IF(C4=3032,"1",IF(C4=3128,"4",IF(C4=3248,"4"))))-Segédtáblázat!N34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6"/>
      <c r="B40" s="103">
        <f>IF(C4=2016,"3",IF(C4=3032,"3",IF(C4=3128,"4",IF(C4=3248,"4"))))-Segédtáblázat!N35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48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76</v>
      </c>
    </row>
    <row r="42" spans="1:13" ht="15" customHeight="1" x14ac:dyDescent="0.25">
      <c r="A42" s="48"/>
      <c r="B42" s="49"/>
      <c r="C42" s="49" t="s">
        <v>24</v>
      </c>
      <c r="D42" s="49" t="s">
        <v>88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7">I42*J42</f>
        <v>0</v>
      </c>
      <c r="L42" s="49"/>
      <c r="M42" s="215"/>
    </row>
    <row r="43" spans="1:13" ht="15.75" customHeight="1" x14ac:dyDescent="0.25">
      <c r="A43" s="48"/>
      <c r="B43" s="49"/>
      <c r="C43" s="49" t="s">
        <v>25</v>
      </c>
      <c r="D43" s="49" t="s">
        <v>30</v>
      </c>
      <c r="E43" s="49"/>
      <c r="F43" s="49"/>
      <c r="G43" s="49"/>
      <c r="H43" s="49"/>
      <c r="I43" s="96">
        <v>0</v>
      </c>
      <c r="J43" s="55">
        <v>1</v>
      </c>
      <c r="K43" s="50">
        <f t="shared" si="7"/>
        <v>0</v>
      </c>
      <c r="L43" s="49"/>
      <c r="M43" s="215"/>
    </row>
    <row r="44" spans="1:13" ht="15" customHeight="1" x14ac:dyDescent="0.25">
      <c r="A44" s="48"/>
      <c r="B44" s="49"/>
      <c r="C44" s="49" t="str">
        <f>IF(C4=2016,"-",IF(C4=3032,"PGM3",IF(C4=3128,"PGM3",IF(C4=3248,"PGM3"))))</f>
        <v>PGM3</v>
      </c>
      <c r="D44" s="49" t="s">
        <v>88</v>
      </c>
      <c r="E44" s="49"/>
      <c r="F44" s="49"/>
      <c r="G44" s="49"/>
      <c r="H44" s="49"/>
      <c r="I44" s="96">
        <v>0</v>
      </c>
      <c r="J44" s="55">
        <v>1</v>
      </c>
      <c r="K44" s="50">
        <f t="shared" si="7"/>
        <v>0</v>
      </c>
      <c r="L44" s="49"/>
      <c r="M44" s="215"/>
    </row>
    <row r="45" spans="1:13" ht="15" customHeight="1" x14ac:dyDescent="0.25">
      <c r="A45" s="48"/>
      <c r="B45" s="49"/>
      <c r="C45" s="49" t="str">
        <f>IF(C4=2016,"-",IF(C4=3032,"PGM4",IF(C4=3128,"PGM4",IF(C4=3248,"PGM4"))))</f>
        <v>PGM4</v>
      </c>
      <c r="D45" s="49" t="s">
        <v>88</v>
      </c>
      <c r="E45" s="49"/>
      <c r="F45" s="49"/>
      <c r="G45" s="49"/>
      <c r="H45" s="49"/>
      <c r="I45" s="96">
        <v>0</v>
      </c>
      <c r="J45" s="55">
        <v>1</v>
      </c>
      <c r="K45" s="50">
        <f t="shared" si="7"/>
        <v>0</v>
      </c>
      <c r="L45" s="49"/>
      <c r="M45" s="215"/>
    </row>
    <row r="46" spans="1:13" ht="15.75" customHeight="1" x14ac:dyDescent="0.25">
      <c r="A46" s="48"/>
      <c r="B46" s="49"/>
      <c r="C46" s="49" t="s">
        <v>80</v>
      </c>
      <c r="D46" s="49" t="s">
        <v>87</v>
      </c>
      <c r="E46" s="49"/>
      <c r="F46" s="49"/>
      <c r="G46" s="49"/>
      <c r="H46" s="49"/>
      <c r="I46" s="49">
        <v>28</v>
      </c>
      <c r="J46" s="96">
        <v>0</v>
      </c>
      <c r="K46" s="50">
        <f>I46*J46</f>
        <v>0</v>
      </c>
      <c r="L46" s="49"/>
      <c r="M46" s="215"/>
    </row>
    <row r="47" spans="1:13" ht="15" customHeight="1" x14ac:dyDescent="0.25">
      <c r="A47" s="48"/>
      <c r="B47" s="49"/>
      <c r="C47" s="49" t="s">
        <v>50</v>
      </c>
      <c r="D47" s="49"/>
      <c r="E47" s="49"/>
      <c r="F47" s="49"/>
      <c r="G47" s="49"/>
      <c r="H47" s="49"/>
      <c r="I47" s="96">
        <v>0</v>
      </c>
      <c r="J47" s="56">
        <v>1</v>
      </c>
      <c r="K47" s="50">
        <f>I47*J47</f>
        <v>0</v>
      </c>
      <c r="L47" s="49"/>
      <c r="M47" s="89" t="s">
        <v>105</v>
      </c>
    </row>
    <row r="48" spans="1:13" ht="36" customHeight="1" thickBot="1" x14ac:dyDescent="0.3">
      <c r="A48" s="51"/>
      <c r="B48" s="52"/>
      <c r="C48" s="52" t="s">
        <v>29</v>
      </c>
      <c r="D48" s="52" t="s">
        <v>99</v>
      </c>
      <c r="E48" s="52"/>
      <c r="F48" s="52"/>
      <c r="G48" s="52"/>
      <c r="H48" s="52"/>
      <c r="I48" s="75">
        <v>0</v>
      </c>
      <c r="J48" s="54">
        <v>1</v>
      </c>
      <c r="K48" s="53">
        <f t="shared" ref="K48" si="8">I48*J48</f>
        <v>0</v>
      </c>
      <c r="L48" s="49"/>
      <c r="M48" s="90" t="s">
        <v>171</v>
      </c>
    </row>
    <row r="49" spans="1:13" ht="15.75" customHeight="1" thickBot="1" x14ac:dyDescent="0.3">
      <c r="A49" s="26"/>
      <c r="B49" s="33" t="s">
        <v>69</v>
      </c>
      <c r="C49" s="27" t="s">
        <v>44</v>
      </c>
      <c r="D49" s="202" t="s">
        <v>70</v>
      </c>
      <c r="E49" s="203"/>
      <c r="F49" s="98" t="s">
        <v>45</v>
      </c>
      <c r="G49" s="97"/>
      <c r="H49" s="139"/>
      <c r="I49" s="98"/>
      <c r="J49" s="27"/>
      <c r="K49" s="34"/>
      <c r="L49" s="57"/>
      <c r="M49" s="206" t="s">
        <v>172</v>
      </c>
    </row>
    <row r="50" spans="1:13" ht="32.25" thickBot="1" x14ac:dyDescent="0.55000000000000004">
      <c r="A50" s="26"/>
      <c r="B50" s="27" t="s">
        <v>36</v>
      </c>
      <c r="C50" s="137">
        <v>17</v>
      </c>
      <c r="D50" s="26" t="s">
        <v>33</v>
      </c>
      <c r="E50" s="138" t="s">
        <v>34</v>
      </c>
      <c r="F50" s="40">
        <v>1</v>
      </c>
      <c r="G50" s="26" t="s">
        <v>35</v>
      </c>
      <c r="H50" s="138">
        <f>C50*F50</f>
        <v>17</v>
      </c>
      <c r="I50" s="34" t="s">
        <v>31</v>
      </c>
      <c r="J50" s="145">
        <f>SUM(K4:K46)+K48</f>
        <v>120</v>
      </c>
      <c r="K50" s="29" t="s">
        <v>38</v>
      </c>
      <c r="L50" s="86"/>
      <c r="M50" s="207"/>
    </row>
    <row r="51" spans="1:13" ht="36" customHeight="1" thickBot="1" x14ac:dyDescent="0.3">
      <c r="A51" s="30"/>
      <c r="B51" s="31"/>
      <c r="C51" s="31"/>
      <c r="D51" s="30"/>
      <c r="E51" s="31"/>
      <c r="F51" s="32"/>
      <c r="G51" s="30"/>
      <c r="H51" s="31"/>
      <c r="I51" s="32" t="s">
        <v>37</v>
      </c>
      <c r="J51" s="140">
        <f>(IFERROR(((H50*1000)/(J50)),0))/24</f>
        <v>5.9027777777777777</v>
      </c>
      <c r="K51" s="32" t="s">
        <v>138</v>
      </c>
      <c r="L51" s="87"/>
      <c r="M51" s="208"/>
    </row>
    <row r="52" spans="1:13" hidden="1" x14ac:dyDescent="0.25">
      <c r="K52" s="6"/>
    </row>
    <row r="53" spans="1:13" hidden="1" x14ac:dyDescent="0.25"/>
    <row r="54" spans="1:13" ht="21" hidden="1" customHeight="1" x14ac:dyDescent="0.35">
      <c r="A54" s="43"/>
      <c r="C54">
        <f>IF(C2=2,1,3)</f>
        <v>3</v>
      </c>
      <c r="G54" t="s">
        <v>140</v>
      </c>
      <c r="H54">
        <f>C54*H50</f>
        <v>51</v>
      </c>
    </row>
    <row r="55" spans="1:13" ht="15" hidden="1" customHeight="1" x14ac:dyDescent="0.25"/>
    <row r="56" spans="1:13" ht="15" hidden="1" customHeight="1" x14ac:dyDescent="0.25">
      <c r="C56" s="44"/>
      <c r="D56" s="45"/>
    </row>
    <row r="57" spans="1:13" ht="15" hidden="1" customHeight="1" x14ac:dyDescent="0.25">
      <c r="C57" s="46"/>
      <c r="E57" s="46"/>
      <c r="J57" s="6">
        <f>M57</f>
        <v>500</v>
      </c>
      <c r="K57">
        <v>7</v>
      </c>
      <c r="L57">
        <f>K57*3</f>
        <v>21</v>
      </c>
      <c r="M57" s="143">
        <f>IF(H54=7,"-",IF(H54=14,"-",IF(H54=17,1200,IF(H54=18,"-",IF(H54=18,"-",IF(H54=34,"-",IF(H54=36,"-",IF(H54=36,"-",IF(H54=21,"-",IF(H54=42,"-",IF(H54=51,500,IF(H54=54,"-",IF(H54=102,"-",IF(H54=108,"-"))))))))))))))</f>
        <v>500</v>
      </c>
    </row>
    <row r="58" spans="1:13" ht="15" hidden="1" customHeight="1" x14ac:dyDescent="0.25">
      <c r="B58" s="47"/>
      <c r="K58">
        <v>14</v>
      </c>
      <c r="L58">
        <f t="shared" ref="L58:L62" si="9">K58*3</f>
        <v>42</v>
      </c>
    </row>
    <row r="59" spans="1:13" ht="15" hidden="1" customHeight="1" x14ac:dyDescent="0.25">
      <c r="K59">
        <v>17</v>
      </c>
      <c r="L59">
        <f t="shared" si="9"/>
        <v>51</v>
      </c>
    </row>
    <row r="60" spans="1:13" ht="15" hidden="1" customHeight="1" x14ac:dyDescent="0.25">
      <c r="B60" s="47"/>
      <c r="K60">
        <v>18</v>
      </c>
      <c r="L60">
        <f t="shared" si="9"/>
        <v>54</v>
      </c>
    </row>
    <row r="61" spans="1:13" ht="15" hidden="1" customHeight="1" x14ac:dyDescent="0.25">
      <c r="K61">
        <v>34</v>
      </c>
      <c r="L61">
        <f t="shared" si="9"/>
        <v>102</v>
      </c>
    </row>
    <row r="62" spans="1:13" ht="15.75" hidden="1" customHeight="1" x14ac:dyDescent="0.25">
      <c r="K62">
        <v>36</v>
      </c>
      <c r="L62">
        <f t="shared" si="9"/>
        <v>108</v>
      </c>
    </row>
    <row r="63" spans="1:13" hidden="1" x14ac:dyDescent="0.25">
      <c r="J63" s="46"/>
    </row>
    <row r="64" spans="1:13" hidden="1" x14ac:dyDescent="0.25">
      <c r="J64" s="46"/>
    </row>
    <row r="65" spans="2:10" hidden="1" x14ac:dyDescent="0.25">
      <c r="J65" s="46"/>
    </row>
    <row r="66" spans="2:10" x14ac:dyDescent="0.25">
      <c r="J66" s="46"/>
    </row>
    <row r="67" spans="2:10" x14ac:dyDescent="0.25">
      <c r="J67" s="46"/>
    </row>
    <row r="68" spans="2:10" x14ac:dyDescent="0.25">
      <c r="J68" s="46"/>
    </row>
    <row r="69" spans="2:10" ht="47.25" customHeight="1" x14ac:dyDescent="0.25">
      <c r="B69" s="44"/>
      <c r="D69" s="44"/>
      <c r="I69" s="46"/>
      <c r="J69" s="46"/>
    </row>
    <row r="70" spans="2:10" x14ac:dyDescent="0.25">
      <c r="B70" s="47"/>
      <c r="J70" s="46"/>
    </row>
    <row r="71" spans="2:10" x14ac:dyDescent="0.25">
      <c r="B71" s="44"/>
      <c r="C71" s="44"/>
      <c r="D71" s="44"/>
      <c r="I71" s="46"/>
      <c r="J71" s="46"/>
    </row>
    <row r="73" spans="2:10" x14ac:dyDescent="0.25">
      <c r="J73" s="46"/>
    </row>
    <row r="74" spans="2:10" x14ac:dyDescent="0.25">
      <c r="B74" s="44"/>
      <c r="C74" s="44"/>
      <c r="D74" s="44"/>
      <c r="I74" s="46"/>
      <c r="J74" s="46"/>
    </row>
    <row r="76" spans="2:10" x14ac:dyDescent="0.25">
      <c r="J76" s="46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4"/>
      <c r="J79" s="46"/>
    </row>
    <row r="80" spans="2:10" x14ac:dyDescent="0.25">
      <c r="C80" s="44"/>
      <c r="D80" s="44"/>
    </row>
    <row r="81" spans="2:10" x14ac:dyDescent="0.25">
      <c r="B81" s="47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I84" s="46"/>
      <c r="J84" s="46"/>
    </row>
    <row r="85" spans="2:10" x14ac:dyDescent="0.25">
      <c r="I85" s="46"/>
      <c r="J85" s="46"/>
    </row>
    <row r="86" spans="2:10" x14ac:dyDescent="0.25">
      <c r="J86" s="46"/>
    </row>
    <row r="87" spans="2:10" x14ac:dyDescent="0.25">
      <c r="I87" s="46"/>
      <c r="J87" s="46"/>
    </row>
    <row r="88" spans="2:10" x14ac:dyDescent="0.25">
      <c r="B88" s="45"/>
      <c r="D88" s="199"/>
      <c r="E88" s="199"/>
    </row>
    <row r="89" spans="2:10" x14ac:dyDescent="0.25">
      <c r="C89" s="46"/>
      <c r="F89" s="46"/>
    </row>
    <row r="90" spans="2:10" x14ac:dyDescent="0.25">
      <c r="J90" s="6"/>
    </row>
  </sheetData>
  <sheetProtection password="CE88" sheet="1" objects="1" scenarios="1"/>
  <mergeCells count="22">
    <mergeCell ref="D88:E88"/>
    <mergeCell ref="M3:M4"/>
    <mergeCell ref="D49:E49"/>
    <mergeCell ref="M7:M16"/>
    <mergeCell ref="M49:M51"/>
    <mergeCell ref="E11:G11"/>
    <mergeCell ref="E28:G28"/>
    <mergeCell ref="M18:M26"/>
    <mergeCell ref="M27:M28"/>
    <mergeCell ref="M29:M40"/>
    <mergeCell ref="L30:L40"/>
    <mergeCell ref="M41:M46"/>
    <mergeCell ref="B5:B6"/>
    <mergeCell ref="H1:K1"/>
    <mergeCell ref="H2:K2"/>
    <mergeCell ref="L1:M1"/>
    <mergeCell ref="L2:M2"/>
    <mergeCell ref="A4:B4"/>
    <mergeCell ref="D2:G2"/>
    <mergeCell ref="A2:B2"/>
    <mergeCell ref="B1:G1"/>
    <mergeCell ref="F4:G4"/>
  </mergeCells>
  <conditionalFormatting sqref="N15">
    <cfRule type="cellIs" dxfId="1413" priority="98" operator="greaterThan">
      <formula>$B$9</formula>
    </cfRule>
  </conditionalFormatting>
  <conditionalFormatting sqref="H50">
    <cfRule type="cellIs" dxfId="1412" priority="58" operator="greaterThan">
      <formula>18</formula>
    </cfRule>
  </conditionalFormatting>
  <conditionalFormatting sqref="J76">
    <cfRule type="cellIs" dxfId="1411" priority="55" operator="greaterThan">
      <formula>1</formula>
    </cfRule>
  </conditionalFormatting>
  <conditionalFormatting sqref="H89">
    <cfRule type="cellIs" dxfId="1410" priority="49" operator="greaterThan">
      <formula>18</formula>
    </cfRule>
  </conditionalFormatting>
  <conditionalFormatting sqref="B9">
    <cfRule type="cellIs" dxfId="1409" priority="42" operator="lessThan">
      <formula>0</formula>
    </cfRule>
  </conditionalFormatting>
  <conditionalFormatting sqref="B20">
    <cfRule type="cellIs" dxfId="1408" priority="41" operator="lessThan">
      <formula>0</formula>
    </cfRule>
  </conditionalFormatting>
  <conditionalFormatting sqref="B23">
    <cfRule type="cellIs" dxfId="1407" priority="40" operator="lessThan">
      <formula>0</formula>
    </cfRule>
  </conditionalFormatting>
  <conditionalFormatting sqref="B37">
    <cfRule type="cellIs" dxfId="1406" priority="39" operator="lessThan">
      <formula>0</formula>
    </cfRule>
  </conditionalFormatting>
  <conditionalFormatting sqref="B40">
    <cfRule type="cellIs" dxfId="1405" priority="38" operator="lessThan">
      <formula>0</formula>
    </cfRule>
  </conditionalFormatting>
  <conditionalFormatting sqref="B26">
    <cfRule type="cellIs" dxfId="1404" priority="37" operator="lessThan">
      <formula>0</formula>
    </cfRule>
  </conditionalFormatting>
  <conditionalFormatting sqref="B31">
    <cfRule type="cellIs" dxfId="1403" priority="35" operator="lessThan">
      <formula>0</formula>
    </cfRule>
  </conditionalFormatting>
  <conditionalFormatting sqref="B34">
    <cfRule type="cellIs" dxfId="1402" priority="34" operator="lessThan">
      <formula>0</formula>
    </cfRule>
  </conditionalFormatting>
  <conditionalFormatting sqref="J7">
    <cfRule type="cellIs" dxfId="1401" priority="33" operator="greaterThan">
      <formula>0</formula>
    </cfRule>
  </conditionalFormatting>
  <conditionalFormatting sqref="J11">
    <cfRule type="cellIs" dxfId="1400" priority="32" operator="greaterThan">
      <formula>0</formula>
    </cfRule>
  </conditionalFormatting>
  <conditionalFormatting sqref="J15">
    <cfRule type="cellIs" dxfId="1399" priority="31" operator="greaterThan">
      <formula>0</formula>
    </cfRule>
  </conditionalFormatting>
  <conditionalFormatting sqref="I16">
    <cfRule type="cellIs" dxfId="1398" priority="30" operator="greaterThan">
      <formula>0</formula>
    </cfRule>
  </conditionalFormatting>
  <conditionalFormatting sqref="I19">
    <cfRule type="cellIs" dxfId="1397" priority="29" operator="greaterThan">
      <formula>0</formula>
    </cfRule>
  </conditionalFormatting>
  <conditionalFormatting sqref="J18">
    <cfRule type="cellIs" dxfId="1396" priority="28" operator="greaterThan">
      <formula>0</formula>
    </cfRule>
  </conditionalFormatting>
  <conditionalFormatting sqref="J21">
    <cfRule type="cellIs" dxfId="1395" priority="27" operator="greaterThan">
      <formula>0</formula>
    </cfRule>
  </conditionalFormatting>
  <conditionalFormatting sqref="I22">
    <cfRule type="cellIs" dxfId="1394" priority="26" operator="greaterThan">
      <formula>0</formula>
    </cfRule>
  </conditionalFormatting>
  <conditionalFormatting sqref="I25">
    <cfRule type="cellIs" dxfId="1393" priority="25" operator="greaterThan">
      <formula>0</formula>
    </cfRule>
  </conditionalFormatting>
  <conditionalFormatting sqref="J24">
    <cfRule type="cellIs" dxfId="1392" priority="24" operator="greaterThan">
      <formula>0</formula>
    </cfRule>
  </conditionalFormatting>
  <conditionalFormatting sqref="J28">
    <cfRule type="cellIs" dxfId="1391" priority="23" operator="greaterThan">
      <formula>0</formula>
    </cfRule>
  </conditionalFormatting>
  <conditionalFormatting sqref="J30">
    <cfRule type="cellIs" dxfId="1390" priority="22" operator="greaterThan">
      <formula>0</formula>
    </cfRule>
  </conditionalFormatting>
  <conditionalFormatting sqref="J33">
    <cfRule type="cellIs" dxfId="1389" priority="21" operator="greaterThan">
      <formula>0</formula>
    </cfRule>
  </conditionalFormatting>
  <conditionalFormatting sqref="J36">
    <cfRule type="cellIs" dxfId="1388" priority="20" operator="greaterThan">
      <formula>0</formula>
    </cfRule>
  </conditionalFormatting>
  <conditionalFormatting sqref="J39">
    <cfRule type="cellIs" dxfId="1387" priority="19" operator="greaterThan">
      <formula>0</formula>
    </cfRule>
  </conditionalFormatting>
  <conditionalFormatting sqref="I42">
    <cfRule type="cellIs" dxfId="1386" priority="18" operator="greaterThan">
      <formula>0</formula>
    </cfRule>
  </conditionalFormatting>
  <conditionalFormatting sqref="I43">
    <cfRule type="cellIs" dxfId="1385" priority="17" operator="greaterThan">
      <formula>0</formula>
    </cfRule>
  </conditionalFormatting>
  <conditionalFormatting sqref="I44">
    <cfRule type="cellIs" dxfId="1384" priority="16" operator="greaterThan">
      <formula>0</formula>
    </cfRule>
  </conditionalFormatting>
  <conditionalFormatting sqref="I45">
    <cfRule type="cellIs" dxfId="1383" priority="15" operator="greaterThan">
      <formula>0</formula>
    </cfRule>
  </conditionalFormatting>
  <conditionalFormatting sqref="I47">
    <cfRule type="cellIs" dxfId="1382" priority="12" operator="greaterThan">
      <formula>0</formula>
    </cfRule>
  </conditionalFormatting>
  <conditionalFormatting sqref="I48">
    <cfRule type="cellIs" dxfId="1381" priority="11" operator="greaterThan">
      <formula>0</formula>
    </cfRule>
  </conditionalFormatting>
  <conditionalFormatting sqref="J46">
    <cfRule type="cellIs" dxfId="1380" priority="10" operator="greaterThan">
      <formula>0</formula>
    </cfRule>
  </conditionalFormatting>
  <conditionalFormatting sqref="J50">
    <cfRule type="expression" dxfId="1379" priority="1">
      <formula>$J$50&gt;$J$57</formula>
    </cfRule>
    <cfRule type="cellIs" dxfId="1378" priority="60" operator="lessThan">
      <formula>$H$4</formula>
    </cfRule>
  </conditionalFormatting>
  <dataValidations count="3">
    <dataValidation allowBlank="1" showInputMessage="1" showErrorMessage="1" promptTitle="DSC NEO HS..." sqref="C6 C59" xr:uid="{FED252FC-3C7B-42BC-A799-7D901D9A4A34}"/>
    <dataValidation type="list" allowBlank="1" showInputMessage="1" showErrorMessage="1" promptTitle="Akkumulátor kapacitás választása" prompt="Akkumulátor kapacitás választása" sqref="C89" xr:uid="{C9435926-F1AB-4681-AF7C-36FF56C6CB05}">
      <formula1>$C$22:$C$36</formula1>
    </dataValidation>
    <dataValidation type="list" allowBlank="1" showInputMessage="1" showErrorMessage="1" promptTitle="Akkumulátorok száma  a központon" prompt="Akkumulátorok száma  a központon" sqref="F89" xr:uid="{35A6AE34-7E20-4FC9-8842-BB7F74B88A21}">
      <formula1>$C$39:$C$40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8" operator="greaterThan" id="{8DCCA994-662A-4A9B-9F69-89A056DAB097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65" operator="greaterThan" id="{80B44B89-85F8-40F8-B9A0-CA7A0DB6B452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64" operator="greaterThan" id="{2BD8A3F7-4354-4D24-99FC-D56C068B39EF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57" operator="greaterThan" id="{3D4AFF13-6A6F-44CD-85EA-EA8BBD0E282C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K71</xm:sqref>
        </x14:conditionalFormatting>
        <x14:conditionalFormatting xmlns:xm="http://schemas.microsoft.com/office/excel/2006/main">
          <x14:cfRule type="cellIs" priority="56" operator="greaterThan" id="{CEE14E7C-A4A4-47EE-BC91-F75B95E23F7D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K74</xm:sqref>
        </x14:conditionalFormatting>
        <x14:conditionalFormatting xmlns:xm="http://schemas.microsoft.com/office/excel/2006/main">
          <x14:cfRule type="cellIs" priority="54" operator="greaterThan" id="{0958ED60-2018-466A-946B-F1FD1E868475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ellIs" priority="53" operator="greaterThan" id="{205937E1-8E81-49E2-8371-E50E4B294D53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K83</xm:sqref>
        </x14:conditionalFormatting>
        <x14:conditionalFormatting xmlns:xm="http://schemas.microsoft.com/office/excel/2006/main">
          <x14:cfRule type="cellIs" priority="52" operator="greaterThan" id="{BB072AB6-DE80-44CE-B636-62E23914718C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K84</xm:sqref>
        </x14:conditionalFormatting>
        <x14:conditionalFormatting xmlns:xm="http://schemas.microsoft.com/office/excel/2006/main">
          <x14:cfRule type="containsText" priority="44" operator="containsText" id="{81C04B3C-BA5D-4D65-BA86-CE6ABC2F9EFB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43" operator="containsText" id="{3F0EBC10-BCC3-429A-94E2-4D84109D4483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9" operator="containsText" id="{0DB65317-3756-49D1-916F-921F08C07508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Akkumulátortöltő áram" prompt="Vállassza ki a központ beállított akummulátortöltő áramát" xr:uid="{2D56DE39-4A1A-42B3-8A65-8FB1BCAB6A39}">
          <x14:formula1>
            <xm:f>Segédtáblázat!$E$3:$E$4</xm:f>
          </x14:formula1>
          <xm:sqref>E58:E59 E4</xm:sqref>
        </x14:dataValidation>
        <x14:dataValidation type="list" allowBlank="1" showInputMessage="1" showErrorMessage="1" promptTitle="Akkumulátor kapacitás választása" prompt="Akkumulátor kapacitás választása" xr:uid="{6F5A2B43-8C8A-45F7-AEC7-3531740FC18E}">
          <x14:formula1>
            <xm:f>Segédtáblázat!$C$22:$C$24</xm:f>
          </x14:formula1>
          <xm:sqref>C50</xm:sqref>
        </x14:dataValidation>
        <x14:dataValidation type="list" allowBlank="1" showInputMessage="1" showErrorMessage="1" promptTitle="Akkumulátorok száma  a központon" prompt="Akkumulátorok száma  a központon" xr:uid="{813D892B-8BA2-45F5-9AFB-D66A5BADECF8}">
          <x14:formula1>
            <xm:f>Segédtáblázat!$C$26:$C$27</xm:f>
          </x14:formula1>
          <xm:sqref>F50</xm:sqref>
        </x14:dataValidation>
        <x14:dataValidation type="list" allowBlank="1" showInputMessage="1" showErrorMessage="1" promptTitle="DSC NEO HS..." xr:uid="{7FAFDBF0-C34F-44E8-B56C-9CE44968DA12}">
          <x14:formula1>
            <xm:f>Segédtáblázat!$B$31:$B$32</xm:f>
          </x14:formula1>
          <xm:sqref>C57</xm:sqref>
        </x14:dataValidation>
        <x14:dataValidation type="list" allowBlank="1" showInputMessage="1" showErrorMessage="1" promptTitle="Akkumulátortöltő áram" prompt="Vállassza ki a központ beállított akummulátortöltő áramát" xr:uid="{375BAB0A-8848-4FCF-B5D3-B292E8950841}">
          <x14:formula1>
            <xm:f>Segédtáblázat!$E$31:$E$32</xm:f>
          </x14:formula1>
          <xm:sqref>E57</xm:sqref>
        </x14:dataValidation>
        <x14:dataValidation type="list" allowBlank="1" showInputMessage="1" showErrorMessage="1" xr:uid="{8F96C781-9B40-4321-8392-7C8D751D3591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ADBE7FEA-13A6-4CBA-8327-D116CE23A80F}">
          <x14:formula1>
            <xm:f>Segédtáblázat!$B$3:$B$5</xm:f>
          </x14:formula1>
          <xm:sqref>C58 C4</xm:sqref>
        </x14:dataValidation>
        <x14:dataValidation type="list" allowBlank="1" showInputMessage="1" showErrorMessage="1" xr:uid="{909DEB96-D402-431B-A453-69C4B574E9C0}">
          <x14:formula1>
            <xm:f>Segédtáblázat!$M$16:$M$17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BF2C-7CCC-4E0C-A058-A642EE637676}">
  <sheetPr codeName="Munka19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6" t="s">
        <v>83</v>
      </c>
      <c r="B1" s="167"/>
      <c r="C1" s="167"/>
      <c r="D1" s="167"/>
      <c r="E1" s="167"/>
      <c r="F1" s="167"/>
      <c r="G1" s="168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120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3350</v>
      </c>
      <c r="D4" s="11" t="s">
        <v>66</v>
      </c>
      <c r="E4" s="40">
        <v>400</v>
      </c>
      <c r="F4" s="11"/>
      <c r="G4" s="62" t="s">
        <v>102</v>
      </c>
      <c r="H4" s="151">
        <f>M55</f>
        <v>500</v>
      </c>
      <c r="I4" s="152" t="str">
        <f>IF(C4=2300,"40",IF(C4=3350,"35",IF(C4=2204,"40",IF(C4=3204,"25"))))</f>
        <v>35</v>
      </c>
      <c r="J4" s="11">
        <v>1</v>
      </c>
      <c r="K4" s="12">
        <f>I4*J4</f>
        <v>35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tr">
        <f>IF(C4=2300,"-",IF(C4=3350,"-",IF(C4=2204,"PGM3",IF(C4=3204,"PGM3"))))</f>
        <v>-</v>
      </c>
      <c r="D42" s="49" t="s">
        <v>88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6" si="6">I42*J42</f>
        <v>0</v>
      </c>
      <c r="L42" s="49"/>
      <c r="M42" s="215"/>
    </row>
    <row r="43" spans="1:13" ht="15.75" customHeight="1" x14ac:dyDescent="0.25">
      <c r="A43" s="107"/>
      <c r="B43" s="49"/>
      <c r="C43" s="49" t="str">
        <f>IF(C4=2300,"-",IF(C4=3350,"-",IF(C4=2204,"PGM3",IF(C4=3204,"PGM3"))))</f>
        <v>-</v>
      </c>
      <c r="D43" s="49" t="s">
        <v>30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tr">
        <f>IF(C4=2300,"-",IF(C4=3350,"-",IF(C4=2204,"PGM3",IF(C4=3204,"PGM3"))))</f>
        <v>-</v>
      </c>
      <c r="D44" s="49" t="s">
        <v>88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tr">
        <f>IF(C4=2300,"-",IF(C4=3350,"-",IF(C4=2204,"PGM4",IF(C4=3204,"PGM4"))))</f>
        <v>-</v>
      </c>
      <c r="D45" s="49" t="s">
        <v>88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si="6"/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IF(H52=7,"-",IF(H52=14,"-",IF(H52=17,1200,IF(H52=18,"-",IF(H52=18,"-",IF(H52=34,2400,IF(H52=36,"-",IF(H52=36,"-",IF(H52=21,"-",IF(H52=42,"-",IF(H52=51,500,IF(H52=54,"-",IF(H52=102,1000,IF(H52=108,"-"))))))))))))))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7">K56*3</f>
        <v>42</v>
      </c>
    </row>
    <row r="57" spans="1:13" ht="15" hidden="1" customHeight="1" x14ac:dyDescent="0.25">
      <c r="K57">
        <v>17</v>
      </c>
      <c r="L57">
        <f t="shared" si="7"/>
        <v>51</v>
      </c>
    </row>
    <row r="58" spans="1:13" ht="15" hidden="1" customHeight="1" x14ac:dyDescent="0.25">
      <c r="B58" s="47"/>
      <c r="K58">
        <v>18</v>
      </c>
      <c r="L58">
        <f t="shared" si="7"/>
        <v>54</v>
      </c>
    </row>
    <row r="59" spans="1:13" ht="15" hidden="1" customHeight="1" x14ac:dyDescent="0.25">
      <c r="K59">
        <v>34</v>
      </c>
      <c r="L59">
        <f t="shared" si="7"/>
        <v>102</v>
      </c>
    </row>
    <row r="60" spans="1:13" ht="15.75" hidden="1" customHeight="1" x14ac:dyDescent="0.25">
      <c r="K60">
        <v>36</v>
      </c>
      <c r="L60">
        <f t="shared" si="7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1058" priority="56" operator="greaterThan">
      <formula>$B$9</formula>
    </cfRule>
  </conditionalFormatting>
  <conditionalFormatting sqref="H48">
    <cfRule type="cellIs" dxfId="1057" priority="50" operator="greaterThan">
      <formula>34</formula>
    </cfRule>
  </conditionalFormatting>
  <conditionalFormatting sqref="J74">
    <cfRule type="cellIs" dxfId="1056" priority="47" operator="greaterThan">
      <formula>1</formula>
    </cfRule>
  </conditionalFormatting>
  <conditionalFormatting sqref="H87">
    <cfRule type="cellIs" dxfId="1055" priority="43" operator="greaterThan">
      <formula>18</formula>
    </cfRule>
  </conditionalFormatting>
  <conditionalFormatting sqref="B9">
    <cfRule type="cellIs" dxfId="1054" priority="42" operator="lessThan">
      <formula>0</formula>
    </cfRule>
  </conditionalFormatting>
  <conditionalFormatting sqref="B20">
    <cfRule type="cellIs" dxfId="1053" priority="41" operator="lessThan">
      <formula>0</formula>
    </cfRule>
  </conditionalFormatting>
  <conditionalFormatting sqref="B23">
    <cfRule type="cellIs" dxfId="1052" priority="39" operator="lessThan">
      <formula>0</formula>
    </cfRule>
  </conditionalFormatting>
  <conditionalFormatting sqref="B31">
    <cfRule type="cellIs" dxfId="1051" priority="38" operator="lessThan">
      <formula>0</formula>
    </cfRule>
  </conditionalFormatting>
  <conditionalFormatting sqref="B34">
    <cfRule type="cellIs" dxfId="1050" priority="37" operator="lessThan">
      <formula>0</formula>
    </cfRule>
  </conditionalFormatting>
  <conditionalFormatting sqref="B37">
    <cfRule type="cellIs" dxfId="1049" priority="36" operator="lessThan">
      <formula>0</formula>
    </cfRule>
  </conditionalFormatting>
  <conditionalFormatting sqref="B40">
    <cfRule type="cellIs" dxfId="1048" priority="35" operator="lessThan">
      <formula>0</formula>
    </cfRule>
  </conditionalFormatting>
  <conditionalFormatting sqref="B26">
    <cfRule type="cellIs" dxfId="1047" priority="34" operator="lessThan">
      <formula>0</formula>
    </cfRule>
  </conditionalFormatting>
  <conditionalFormatting sqref="J7">
    <cfRule type="cellIs" dxfId="1046" priority="31" operator="greaterThan">
      <formula>0</formula>
    </cfRule>
  </conditionalFormatting>
  <conditionalFormatting sqref="J11">
    <cfRule type="cellIs" dxfId="1045" priority="30" operator="greaterThan">
      <formula>0</formula>
    </cfRule>
  </conditionalFormatting>
  <conditionalFormatting sqref="J15">
    <cfRule type="cellIs" dxfId="1044" priority="29" operator="greaterThan">
      <formula>0</formula>
    </cfRule>
  </conditionalFormatting>
  <conditionalFormatting sqref="I16">
    <cfRule type="cellIs" dxfId="1043" priority="28" operator="greaterThan">
      <formula>0</formula>
    </cfRule>
  </conditionalFormatting>
  <conditionalFormatting sqref="J18">
    <cfRule type="cellIs" dxfId="1042" priority="27" operator="greaterThan">
      <formula>0</formula>
    </cfRule>
  </conditionalFormatting>
  <conditionalFormatting sqref="I19">
    <cfRule type="cellIs" dxfId="1041" priority="26" operator="greaterThan">
      <formula>0</formula>
    </cfRule>
  </conditionalFormatting>
  <conditionalFormatting sqref="J21">
    <cfRule type="cellIs" dxfId="1040" priority="25" operator="greaterThan">
      <formula>0</formula>
    </cfRule>
  </conditionalFormatting>
  <conditionalFormatting sqref="I22">
    <cfRule type="cellIs" dxfId="1039" priority="24" operator="greaterThan">
      <formula>0</formula>
    </cfRule>
  </conditionalFormatting>
  <conditionalFormatting sqref="I25">
    <cfRule type="cellIs" dxfId="1038" priority="23" operator="greaterThan">
      <formula>0</formula>
    </cfRule>
  </conditionalFormatting>
  <conditionalFormatting sqref="J24">
    <cfRule type="cellIs" dxfId="1037" priority="22" operator="greaterThan">
      <formula>0</formula>
    </cfRule>
  </conditionalFormatting>
  <conditionalFormatting sqref="J28">
    <cfRule type="cellIs" dxfId="1036" priority="21" operator="greaterThan">
      <formula>0</formula>
    </cfRule>
  </conditionalFormatting>
  <conditionalFormatting sqref="J30">
    <cfRule type="cellIs" dxfId="1035" priority="20" operator="greaterThan">
      <formula>0</formula>
    </cfRule>
  </conditionalFormatting>
  <conditionalFormatting sqref="J33">
    <cfRule type="cellIs" dxfId="1034" priority="19" operator="greaterThan">
      <formula>0</formula>
    </cfRule>
  </conditionalFormatting>
  <conditionalFormatting sqref="J36">
    <cfRule type="cellIs" dxfId="1033" priority="18" operator="greaterThan">
      <formula>0</formula>
    </cfRule>
  </conditionalFormatting>
  <conditionalFormatting sqref="J39">
    <cfRule type="cellIs" dxfId="1032" priority="17" operator="greaterThan">
      <formula>0</formula>
    </cfRule>
  </conditionalFormatting>
  <conditionalFormatting sqref="I42">
    <cfRule type="cellIs" dxfId="1031" priority="16" operator="greaterThan">
      <formula>0</formula>
    </cfRule>
  </conditionalFormatting>
  <conditionalFormatting sqref="I43">
    <cfRule type="cellIs" dxfId="1030" priority="15" operator="greaterThan">
      <formula>0</formula>
    </cfRule>
  </conditionalFormatting>
  <conditionalFormatting sqref="I44">
    <cfRule type="cellIs" dxfId="1029" priority="14" operator="greaterThan">
      <formula>0</formula>
    </cfRule>
  </conditionalFormatting>
  <conditionalFormatting sqref="I45">
    <cfRule type="cellIs" dxfId="1028" priority="13" operator="greaterThan">
      <formula>0</formula>
    </cfRule>
  </conditionalFormatting>
  <conditionalFormatting sqref="I46">
    <cfRule type="cellIs" dxfId="1027" priority="12" operator="greaterThan">
      <formula>0</formula>
    </cfRule>
  </conditionalFormatting>
  <conditionalFormatting sqref="J48">
    <cfRule type="expression" dxfId="1026" priority="5">
      <formula>$J$48&gt;$H$4</formula>
    </cfRule>
    <cfRule type="cellIs" dxfId="1025" priority="6" operator="lessThan">
      <formula>$H$4</formula>
    </cfRule>
    <cfRule type="cellIs" dxfId="1024" priority="7" operator="greaterThan">
      <formula>$H$4</formula>
    </cfRule>
  </conditionalFormatting>
  <conditionalFormatting sqref="K16">
    <cfRule type="cellIs" dxfId="87" priority="4" operator="greaterThan">
      <formula>50</formula>
    </cfRule>
  </conditionalFormatting>
  <conditionalFormatting sqref="K19">
    <cfRule type="cellIs" dxfId="86" priority="3" operator="greaterThan">
      <formula>100</formula>
    </cfRule>
  </conditionalFormatting>
  <conditionalFormatting sqref="K22">
    <cfRule type="cellIs" dxfId="85" priority="2" operator="greaterThan">
      <formula>200</formula>
    </cfRule>
  </conditionalFormatting>
  <conditionalFormatting sqref="K25">
    <cfRule type="cellIs" dxfId="84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8CFF4A2A-90E4-4E40-BE31-D6566039EC6C}">
      <formula1>$C$39:$C$40</formula1>
    </dataValidation>
    <dataValidation type="list" allowBlank="1" showInputMessage="1" showErrorMessage="1" promptTitle="Akkumulátor kapacitás választása" prompt="Akkumulátor kapacitás választása" sqref="C87" xr:uid="{F8CBC29E-3305-4864-A18E-64F5CE31AF7E}">
      <formula1>$C$22:$C$36</formula1>
    </dataValidation>
    <dataValidation allowBlank="1" showInputMessage="1" showErrorMessage="1" promptTitle="DSC NEO HS..." sqref="C6 C57" xr:uid="{8AF2D188-3076-44F2-BD1A-2B0B0B6E80F1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5" operator="greaterThan" id="{640310B1-6956-4E1E-89A8-97BE06B6888F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54" operator="greaterThan" id="{A6659F88-20ED-4672-9EF6-2FAF3D117A34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53" operator="greaterThan" id="{0FF9F805-69A7-4823-AEEB-2BA22DE3D69D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49" operator="greaterThan" id="{3C505FB1-667B-4715-A9AC-8D808830ADDC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8" operator="greaterThan" id="{D1943D73-C04A-4569-980C-D658E159A321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6" operator="greaterThan" id="{25D24F56-A8EA-4E58-B8F4-BC25B1757D99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5" operator="greaterThan" id="{EC68A344-CD63-41CA-B1A3-BA832FD8021E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4" operator="greaterThan" id="{3C69E92C-B6F8-4AFF-92D7-2FBCE5A7EFF1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3" operator="containsText" id="{B1CA3E0B-7A35-4B4A-8617-D3D36B69BC7F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2" operator="containsText" id="{CD870FEF-1C40-46A8-988E-0B3DD95B3E12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8" operator="containsText" id="{1F61FB79-B272-4EBA-87BA-7CF9EC3E2DFF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D0895520-BF25-4C1D-9220-024B3D1AA1FA}">
          <x14:formula1>
            <xm:f>Segédtáblázat!$B$3:$B$5</xm:f>
          </x14:formula1>
          <xm:sqref>C56</xm:sqref>
        </x14:dataValidation>
        <x14:dataValidation type="list" allowBlank="1" showInputMessage="1" showErrorMessage="1" xr:uid="{B01A88FC-E514-4F1D-9796-C2236797E9A7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9E49E88D-88DB-478D-BF3A-14718B72DEF6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B7476268-8269-4804-BCC7-1E74691589B6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E2FD5095-82AA-4523-A8E0-DC401AD7A911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7E5A1807-E0D7-43FC-B5A8-EDBF82C4C293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AA77B307-2D4E-46A4-8D33-8D683825866E}">
          <x14:formula1>
            <xm:f>Segédtáblázat!$C$22:$C$24</xm:f>
          </x14:formula1>
          <xm:sqref>C48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DEE2E-3A9C-4F40-A378-DFAFEC9066EA}">
  <sheetPr codeName="Munka20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72" t="s">
        <v>83</v>
      </c>
      <c r="B1" s="173"/>
      <c r="C1" s="173"/>
      <c r="D1" s="173"/>
      <c r="E1" s="173"/>
      <c r="F1" s="173"/>
      <c r="G1" s="174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121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3350</v>
      </c>
      <c r="D4" s="11" t="s">
        <v>66</v>
      </c>
      <c r="E4" s="40">
        <v>400</v>
      </c>
      <c r="F4" s="11"/>
      <c r="G4" s="62" t="s">
        <v>102</v>
      </c>
      <c r="H4" s="151">
        <f>M55</f>
        <v>500</v>
      </c>
      <c r="I4" s="152" t="str">
        <f>IF(C4=2300,"40",IF(C4=3350,"35",IF(C4=2204,"40",IF(C4=3204,"25"))))</f>
        <v>35</v>
      </c>
      <c r="J4" s="11">
        <v>1</v>
      </c>
      <c r="K4" s="12">
        <f>I4*J4</f>
        <v>35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tr">
        <f>IF(C4=2300,"-",IF(C4=3350,"-",IF(C4=2204,"PGM3",IF(C4=3204,"PGM3"))))</f>
        <v>-</v>
      </c>
      <c r="D42" s="49" t="s">
        <v>88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6" si="6">I42*J42</f>
        <v>0</v>
      </c>
      <c r="L42" s="49"/>
      <c r="M42" s="215"/>
    </row>
    <row r="43" spans="1:13" ht="15.75" customHeight="1" x14ac:dyDescent="0.25">
      <c r="A43" s="107"/>
      <c r="B43" s="49"/>
      <c r="C43" s="49" t="str">
        <f>IF(C4=2300,"-",IF(C4=3350,"-",IF(C4=2204,"PGM3",IF(C4=3204,"PGM3"))))</f>
        <v>-</v>
      </c>
      <c r="D43" s="49" t="s">
        <v>30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tr">
        <f>IF(C4=2300,"-",IF(C4=3350,"-",IF(C4=2204,"PGM3",IF(C4=3204,"PGM3"))))</f>
        <v>-</v>
      </c>
      <c r="D44" s="49" t="s">
        <v>88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tr">
        <f>IF(C4=2300,"-",IF(C4=3350,"-",IF(C4=2204,"PGM4",IF(C4=3204,"PGM4"))))</f>
        <v>-</v>
      </c>
      <c r="D45" s="49" t="s">
        <v>88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si="6"/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IF(H52=7,"-",IF(H52=14,"-",IF(H52=17,1200,IF(H52=18,"-",IF(H52=18,"-",IF(H52=34,2400,IF(H52=36,"-",IF(H52=36,"-",IF(H52=21,"-",IF(H52=42,"-",IF(H52=51,500,IF(H52=54,"-",IF(H52=102,1000,IF(H52=108,"-"))))))))))))))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7">K56*3</f>
        <v>42</v>
      </c>
    </row>
    <row r="57" spans="1:13" ht="15" hidden="1" customHeight="1" x14ac:dyDescent="0.25">
      <c r="K57">
        <v>17</v>
      </c>
      <c r="L57">
        <f t="shared" si="7"/>
        <v>51</v>
      </c>
    </row>
    <row r="58" spans="1:13" ht="15" hidden="1" customHeight="1" x14ac:dyDescent="0.25">
      <c r="B58" s="47"/>
      <c r="K58">
        <v>18</v>
      </c>
      <c r="L58">
        <f t="shared" si="7"/>
        <v>54</v>
      </c>
    </row>
    <row r="59" spans="1:13" ht="15" hidden="1" customHeight="1" x14ac:dyDescent="0.25">
      <c r="K59">
        <v>34</v>
      </c>
      <c r="L59">
        <f t="shared" si="7"/>
        <v>102</v>
      </c>
    </row>
    <row r="60" spans="1:13" ht="15.75" hidden="1" customHeight="1" x14ac:dyDescent="0.25">
      <c r="K60">
        <v>36</v>
      </c>
      <c r="L60">
        <f t="shared" si="7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1012" priority="55" operator="greaterThan">
      <formula>$B$9</formula>
    </cfRule>
  </conditionalFormatting>
  <conditionalFormatting sqref="J74">
    <cfRule type="cellIs" dxfId="1011" priority="46" operator="greaterThan">
      <formula>1</formula>
    </cfRule>
  </conditionalFormatting>
  <conditionalFormatting sqref="H87">
    <cfRule type="cellIs" dxfId="1010" priority="42" operator="greaterThan">
      <formula>18</formula>
    </cfRule>
  </conditionalFormatting>
  <conditionalFormatting sqref="B9">
    <cfRule type="cellIs" dxfId="1009" priority="41" operator="lessThan">
      <formula>0</formula>
    </cfRule>
  </conditionalFormatting>
  <conditionalFormatting sqref="B20">
    <cfRule type="cellIs" dxfId="1008" priority="40" operator="lessThan">
      <formula>0</formula>
    </cfRule>
  </conditionalFormatting>
  <conditionalFormatting sqref="B23">
    <cfRule type="cellIs" dxfId="1007" priority="38" operator="lessThan">
      <formula>0</formula>
    </cfRule>
  </conditionalFormatting>
  <conditionalFormatting sqref="B31">
    <cfRule type="cellIs" dxfId="1006" priority="37" operator="lessThan">
      <formula>0</formula>
    </cfRule>
  </conditionalFormatting>
  <conditionalFormatting sqref="B34">
    <cfRule type="cellIs" dxfId="1005" priority="36" operator="lessThan">
      <formula>0</formula>
    </cfRule>
  </conditionalFormatting>
  <conditionalFormatting sqref="B37">
    <cfRule type="cellIs" dxfId="1004" priority="35" operator="lessThan">
      <formula>0</formula>
    </cfRule>
  </conditionalFormatting>
  <conditionalFormatting sqref="B40">
    <cfRule type="cellIs" dxfId="1003" priority="34" operator="lessThan">
      <formula>0</formula>
    </cfRule>
  </conditionalFormatting>
  <conditionalFormatting sqref="B26">
    <cfRule type="cellIs" dxfId="1002" priority="33" operator="lessThan">
      <formula>0</formula>
    </cfRule>
  </conditionalFormatting>
  <conditionalFormatting sqref="J7">
    <cfRule type="cellIs" dxfId="1001" priority="30" operator="greaterThan">
      <formula>0</formula>
    </cfRule>
  </conditionalFormatting>
  <conditionalFormatting sqref="J11">
    <cfRule type="cellIs" dxfId="1000" priority="29" operator="greaterThan">
      <formula>0</formula>
    </cfRule>
  </conditionalFormatting>
  <conditionalFormatting sqref="J15">
    <cfRule type="cellIs" dxfId="999" priority="28" operator="greaterThan">
      <formula>0</formula>
    </cfRule>
  </conditionalFormatting>
  <conditionalFormatting sqref="I16">
    <cfRule type="cellIs" dxfId="998" priority="27" operator="greaterThan">
      <formula>0</formula>
    </cfRule>
  </conditionalFormatting>
  <conditionalFormatting sqref="J18">
    <cfRule type="cellIs" dxfId="997" priority="26" operator="greaterThan">
      <formula>0</formula>
    </cfRule>
  </conditionalFormatting>
  <conditionalFormatting sqref="I19">
    <cfRule type="cellIs" dxfId="996" priority="25" operator="greaterThan">
      <formula>0</formula>
    </cfRule>
  </conditionalFormatting>
  <conditionalFormatting sqref="J21">
    <cfRule type="cellIs" dxfId="995" priority="24" operator="greaterThan">
      <formula>0</formula>
    </cfRule>
  </conditionalFormatting>
  <conditionalFormatting sqref="I22">
    <cfRule type="cellIs" dxfId="994" priority="23" operator="greaterThan">
      <formula>0</formula>
    </cfRule>
  </conditionalFormatting>
  <conditionalFormatting sqref="I25">
    <cfRule type="cellIs" dxfId="993" priority="22" operator="greaterThan">
      <formula>0</formula>
    </cfRule>
  </conditionalFormatting>
  <conditionalFormatting sqref="J24">
    <cfRule type="cellIs" dxfId="992" priority="21" operator="greaterThan">
      <formula>0</formula>
    </cfRule>
  </conditionalFormatting>
  <conditionalFormatting sqref="J28">
    <cfRule type="cellIs" dxfId="991" priority="20" operator="greaterThan">
      <formula>0</formula>
    </cfRule>
  </conditionalFormatting>
  <conditionalFormatting sqref="J30">
    <cfRule type="cellIs" dxfId="990" priority="19" operator="greaterThan">
      <formula>0</formula>
    </cfRule>
  </conditionalFormatting>
  <conditionalFormatting sqref="J33">
    <cfRule type="cellIs" dxfId="989" priority="18" operator="greaterThan">
      <formula>0</formula>
    </cfRule>
  </conditionalFormatting>
  <conditionalFormatting sqref="J36">
    <cfRule type="cellIs" dxfId="988" priority="17" operator="greaterThan">
      <formula>0</formula>
    </cfRule>
  </conditionalFormatting>
  <conditionalFormatting sqref="J39">
    <cfRule type="cellIs" dxfId="987" priority="16" operator="greaterThan">
      <formula>0</formula>
    </cfRule>
  </conditionalFormatting>
  <conditionalFormatting sqref="I42">
    <cfRule type="cellIs" dxfId="986" priority="15" operator="greaterThan">
      <formula>0</formula>
    </cfRule>
  </conditionalFormatting>
  <conditionalFormatting sqref="I43">
    <cfRule type="cellIs" dxfId="985" priority="14" operator="greaterThan">
      <formula>0</formula>
    </cfRule>
  </conditionalFormatting>
  <conditionalFormatting sqref="I44">
    <cfRule type="cellIs" dxfId="984" priority="13" operator="greaterThan">
      <formula>0</formula>
    </cfRule>
  </conditionalFormatting>
  <conditionalFormatting sqref="I45">
    <cfRule type="cellIs" dxfId="983" priority="12" operator="greaterThan">
      <formula>0</formula>
    </cfRule>
  </conditionalFormatting>
  <conditionalFormatting sqref="I46">
    <cfRule type="cellIs" dxfId="982" priority="11" operator="greaterThan">
      <formula>0</formula>
    </cfRule>
  </conditionalFormatting>
  <conditionalFormatting sqref="H48">
    <cfRule type="cellIs" dxfId="981" priority="8" operator="greaterThan">
      <formula>34</formula>
    </cfRule>
  </conditionalFormatting>
  <conditionalFormatting sqref="J48">
    <cfRule type="expression" dxfId="980" priority="5">
      <formula>$J$48&gt;$H$4</formula>
    </cfRule>
    <cfRule type="cellIs" dxfId="979" priority="6" operator="lessThan">
      <formula>$H$4</formula>
    </cfRule>
    <cfRule type="cellIs" dxfId="978" priority="7" operator="greaterThan">
      <formula>$H$4</formula>
    </cfRule>
  </conditionalFormatting>
  <conditionalFormatting sqref="K16">
    <cfRule type="cellIs" dxfId="83" priority="4" operator="greaterThan">
      <formula>50</formula>
    </cfRule>
  </conditionalFormatting>
  <conditionalFormatting sqref="K19">
    <cfRule type="cellIs" dxfId="82" priority="3" operator="greaterThan">
      <formula>100</formula>
    </cfRule>
  </conditionalFormatting>
  <conditionalFormatting sqref="K22">
    <cfRule type="cellIs" dxfId="81" priority="2" operator="greaterThan">
      <formula>200</formula>
    </cfRule>
  </conditionalFormatting>
  <conditionalFormatting sqref="K25">
    <cfRule type="cellIs" dxfId="80" priority="1" operator="greaterThan">
      <formula>500</formula>
    </cfRule>
  </conditionalFormatting>
  <dataValidations disablePrompts="1" count="3">
    <dataValidation allowBlank="1" showInputMessage="1" showErrorMessage="1" promptTitle="DSC NEO HS..." sqref="C6 C57" xr:uid="{596E9032-CF21-4A79-9B3E-8E45B7AE2376}"/>
    <dataValidation type="list" allowBlank="1" showInputMessage="1" showErrorMessage="1" promptTitle="Akkumulátor kapacitás választása" prompt="Akkumulátor kapacitás választása" sqref="C87" xr:uid="{D1DB2CB7-1223-4668-93A0-FD965D8DC624}">
      <formula1>$C$22:$C$36</formula1>
    </dataValidation>
    <dataValidation type="list" allowBlank="1" showInputMessage="1" showErrorMessage="1" promptTitle="Akkumulátorok száma  a központon" prompt="Akkumulátorok száma  a központon" sqref="F87" xr:uid="{6A5E220F-D243-4593-9B23-2E69B85B10CE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4" operator="greaterThan" id="{65466E62-B39C-4C85-8901-3A06F09D59C7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53" operator="greaterThan" id="{56368BB9-4644-4CE3-AE6C-0FF98F4F9901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52" operator="greaterThan" id="{3D221B82-4258-47AC-BA6B-BBDF74CBD548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48" operator="greaterThan" id="{B9A62B38-CD9A-4629-843C-0FACE0F038F5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7" operator="greaterThan" id="{67DB0DA0-40F8-4B01-8944-60AC57EC711B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5" operator="greaterThan" id="{4A1BC7AE-654B-46D9-9B17-7B5790F1B813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4" operator="greaterThan" id="{E2BD14EE-EFE9-4704-8BF4-BB306F009FB8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3" operator="greaterThan" id="{66DEA58E-5992-44E1-9A58-1CC86ADAAC7D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2" operator="containsText" id="{E04013A2-44BF-4255-85AB-8E33E6A5E49E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1" operator="containsText" id="{FBE1CC32-7022-4FD5-819F-020EF15412EF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9" operator="containsText" id="{9BFB27E7-A9A7-47C2-9DBD-54079318ED51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promptTitle="Akkumulátortöltő áram" prompt="Vállassza ki a központ beállított akummulátortöltő áramát" xr:uid="{161C0D46-9B38-4A7A-8413-07BE03ADF2B2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1AF3409C-9490-4FD3-958E-766D3F22CCF1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0D35CA6C-A032-455E-8FD4-12B394FB217A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1A35802D-8BE0-419D-964F-6737C9CB8A90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FE58FBD3-B0A6-47A5-9A20-67F33FE24E8C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D1FFA1AB-0E01-4462-BA15-D3460F82B850}">
          <x14:formula1>
            <xm:f>Segédtáblázat!$B$3:$B$5</xm:f>
          </x14:formula1>
          <xm:sqref>C56</xm:sqref>
        </x14:dataValidation>
        <x14:dataValidation type="list" allowBlank="1" showInputMessage="1" showErrorMessage="1" promptTitle="Akkumulátor kapacitás választása" prompt="Akkumulátor kapacitás választása" xr:uid="{216E2038-1A2F-4976-96BA-A587539DFEEC}">
          <x14:formula1>
            <xm:f>Segédtáblázat!$C$22:$C$24</xm:f>
          </x14:formula1>
          <xm:sqref>C48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2761-27CF-43C3-A15A-45AE0158181C}">
  <sheetPr codeName="Munka21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72" t="s">
        <v>83</v>
      </c>
      <c r="B1" s="173"/>
      <c r="C1" s="173"/>
      <c r="D1" s="173"/>
      <c r="E1" s="173"/>
      <c r="F1" s="173"/>
      <c r="G1" s="174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122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3350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35</v>
      </c>
      <c r="J4" s="11">
        <v>1</v>
      </c>
      <c r="K4" s="12">
        <f>I4*J4</f>
        <v>35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>
        <v>0</v>
      </c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tr">
        <f>IF(C4=2300,"-",IF(C4=3350,"-",IF(C4=2204,"PGM3",IF(C4=3204,"PGM3"))))</f>
        <v>-</v>
      </c>
      <c r="D42" s="49" t="s">
        <v>88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6" si="6">I42*J42</f>
        <v>0</v>
      </c>
      <c r="L42" s="49"/>
      <c r="M42" s="215"/>
    </row>
    <row r="43" spans="1:13" ht="15.75" customHeight="1" x14ac:dyDescent="0.25">
      <c r="A43" s="107"/>
      <c r="B43" s="49"/>
      <c r="C43" s="49" t="str">
        <f>IF(C4=2300,"-",IF(C4=3350,"-",IF(C4=2204,"PGM3",IF(C4=3204,"PGM3"))))</f>
        <v>-</v>
      </c>
      <c r="D43" s="49" t="s">
        <v>30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tr">
        <f>IF(C4=2300,"-",IF(C4=3350,"-",IF(C4=2204,"PGM3",IF(C4=3204,"PGM3"))))</f>
        <v>-</v>
      </c>
      <c r="D44" s="49" t="s">
        <v>88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tr">
        <f>IF(C4=2300,"-",IF(C4=3350,"-",IF(C4=2204,"PGM4",IF(C4=3204,"PGM4"))))</f>
        <v>-</v>
      </c>
      <c r="D45" s="49" t="s">
        <v>88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si="6"/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IF(H52=7,"-",IF(H52=14,"-",IF(H52=17,1200,IF(H52=18,"-",IF(H52=18,"-",IF(H52=34,2400,IF(H52=36,"-",IF(H52=36,"-",IF(H52=21,"-",IF(H52=42,"-",IF(H52=51,500,IF(H52=54,"-",IF(H52=102,1000,IF(H52=108,"-"))))))))))))))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7">K56*3</f>
        <v>42</v>
      </c>
    </row>
    <row r="57" spans="1:13" ht="15" hidden="1" customHeight="1" x14ac:dyDescent="0.25">
      <c r="K57">
        <v>17</v>
      </c>
      <c r="L57">
        <f t="shared" si="7"/>
        <v>51</v>
      </c>
    </row>
    <row r="58" spans="1:13" ht="15" hidden="1" customHeight="1" x14ac:dyDescent="0.25">
      <c r="B58" s="47"/>
      <c r="K58">
        <v>18</v>
      </c>
      <c r="L58">
        <f t="shared" si="7"/>
        <v>54</v>
      </c>
    </row>
    <row r="59" spans="1:13" ht="15" hidden="1" customHeight="1" x14ac:dyDescent="0.25">
      <c r="K59">
        <v>34</v>
      </c>
      <c r="L59">
        <f t="shared" si="7"/>
        <v>102</v>
      </c>
    </row>
    <row r="60" spans="1:13" ht="15.75" hidden="1" customHeight="1" x14ac:dyDescent="0.25">
      <c r="K60">
        <v>36</v>
      </c>
      <c r="L60">
        <f t="shared" si="7"/>
        <v>108</v>
      </c>
    </row>
    <row r="61" spans="1:13" hidden="1" x14ac:dyDescent="0.25">
      <c r="J61" s="46"/>
    </row>
    <row r="62" spans="1:13" hidden="1" x14ac:dyDescent="0.25">
      <c r="J62" s="46"/>
    </row>
    <row r="63" spans="1:13" hidden="1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966" priority="55" operator="greaterThan">
      <formula>$B$9</formula>
    </cfRule>
  </conditionalFormatting>
  <conditionalFormatting sqref="J74">
    <cfRule type="cellIs" dxfId="965" priority="46" operator="greaterThan">
      <formula>1</formula>
    </cfRule>
  </conditionalFormatting>
  <conditionalFormatting sqref="H87">
    <cfRule type="cellIs" dxfId="964" priority="42" operator="greaterThan">
      <formula>18</formula>
    </cfRule>
  </conditionalFormatting>
  <conditionalFormatting sqref="B9">
    <cfRule type="cellIs" dxfId="963" priority="41" operator="lessThan">
      <formula>0</formula>
    </cfRule>
  </conditionalFormatting>
  <conditionalFormatting sqref="B20">
    <cfRule type="cellIs" dxfId="962" priority="40" operator="lessThan">
      <formula>0</formula>
    </cfRule>
  </conditionalFormatting>
  <conditionalFormatting sqref="B23">
    <cfRule type="cellIs" dxfId="961" priority="38" operator="lessThan">
      <formula>0</formula>
    </cfRule>
  </conditionalFormatting>
  <conditionalFormatting sqref="B31">
    <cfRule type="cellIs" dxfId="960" priority="37" operator="lessThan">
      <formula>0</formula>
    </cfRule>
  </conditionalFormatting>
  <conditionalFormatting sqref="B34">
    <cfRule type="cellIs" dxfId="959" priority="36" operator="lessThan">
      <formula>0</formula>
    </cfRule>
  </conditionalFormatting>
  <conditionalFormatting sqref="B37">
    <cfRule type="cellIs" dxfId="958" priority="35" operator="lessThan">
      <formula>0</formula>
    </cfRule>
  </conditionalFormatting>
  <conditionalFormatting sqref="B40">
    <cfRule type="cellIs" dxfId="957" priority="34" operator="lessThan">
      <formula>0</formula>
    </cfRule>
  </conditionalFormatting>
  <conditionalFormatting sqref="B26">
    <cfRule type="cellIs" dxfId="956" priority="33" operator="lessThan">
      <formula>0</formula>
    </cfRule>
  </conditionalFormatting>
  <conditionalFormatting sqref="J7">
    <cfRule type="cellIs" dxfId="955" priority="30" operator="greaterThan">
      <formula>0</formula>
    </cfRule>
  </conditionalFormatting>
  <conditionalFormatting sqref="J11">
    <cfRule type="cellIs" dxfId="954" priority="29" operator="greaterThan">
      <formula>0</formula>
    </cfRule>
  </conditionalFormatting>
  <conditionalFormatting sqref="J15">
    <cfRule type="cellIs" dxfId="953" priority="28" operator="greaterThan">
      <formula>0</formula>
    </cfRule>
  </conditionalFormatting>
  <conditionalFormatting sqref="I16">
    <cfRule type="cellIs" dxfId="952" priority="27" operator="greaterThan">
      <formula>0</formula>
    </cfRule>
  </conditionalFormatting>
  <conditionalFormatting sqref="J18">
    <cfRule type="cellIs" dxfId="951" priority="26" operator="greaterThan">
      <formula>0</formula>
    </cfRule>
  </conditionalFormatting>
  <conditionalFormatting sqref="I19">
    <cfRule type="cellIs" dxfId="950" priority="25" operator="greaterThan">
      <formula>0</formula>
    </cfRule>
  </conditionalFormatting>
  <conditionalFormatting sqref="J21">
    <cfRule type="cellIs" dxfId="949" priority="24" operator="greaterThan">
      <formula>0</formula>
    </cfRule>
  </conditionalFormatting>
  <conditionalFormatting sqref="I22">
    <cfRule type="cellIs" dxfId="948" priority="23" operator="greaterThan">
      <formula>0</formula>
    </cfRule>
  </conditionalFormatting>
  <conditionalFormatting sqref="I25">
    <cfRule type="cellIs" dxfId="947" priority="22" operator="greaterThan">
      <formula>0</formula>
    </cfRule>
  </conditionalFormatting>
  <conditionalFormatting sqref="J24">
    <cfRule type="cellIs" dxfId="946" priority="21" operator="greaterThan">
      <formula>0</formula>
    </cfRule>
  </conditionalFormatting>
  <conditionalFormatting sqref="J28">
    <cfRule type="cellIs" dxfId="945" priority="20" operator="greaterThan">
      <formula>0</formula>
    </cfRule>
  </conditionalFormatting>
  <conditionalFormatting sqref="J30">
    <cfRule type="cellIs" dxfId="944" priority="19" operator="greaterThan">
      <formula>0</formula>
    </cfRule>
  </conditionalFormatting>
  <conditionalFormatting sqref="J33">
    <cfRule type="cellIs" dxfId="943" priority="18" operator="greaterThan">
      <formula>0</formula>
    </cfRule>
  </conditionalFormatting>
  <conditionalFormatting sqref="J36">
    <cfRule type="cellIs" dxfId="942" priority="17" operator="greaterThan">
      <formula>0</formula>
    </cfRule>
  </conditionalFormatting>
  <conditionalFormatting sqref="J39">
    <cfRule type="cellIs" dxfId="941" priority="16" operator="greaterThan">
      <formula>0</formula>
    </cfRule>
  </conditionalFormatting>
  <conditionalFormatting sqref="I42">
    <cfRule type="cellIs" dxfId="940" priority="15" operator="greaterThan">
      <formula>0</formula>
    </cfRule>
  </conditionalFormatting>
  <conditionalFormatting sqref="I43">
    <cfRule type="cellIs" dxfId="939" priority="14" operator="greaterThan">
      <formula>0</formula>
    </cfRule>
  </conditionalFormatting>
  <conditionalFormatting sqref="I44">
    <cfRule type="cellIs" dxfId="938" priority="13" operator="greaterThan">
      <formula>0</formula>
    </cfRule>
  </conditionalFormatting>
  <conditionalFormatting sqref="I45">
    <cfRule type="cellIs" dxfId="937" priority="12" operator="greaterThan">
      <formula>0</formula>
    </cfRule>
  </conditionalFormatting>
  <conditionalFormatting sqref="I46">
    <cfRule type="cellIs" dxfId="936" priority="11" operator="greaterThan">
      <formula>0</formula>
    </cfRule>
  </conditionalFormatting>
  <conditionalFormatting sqref="H48">
    <cfRule type="cellIs" dxfId="935" priority="8" operator="greaterThan">
      <formula>34</formula>
    </cfRule>
  </conditionalFormatting>
  <conditionalFormatting sqref="J48">
    <cfRule type="expression" dxfId="934" priority="5">
      <formula>$J$48&gt;$H$4</formula>
    </cfRule>
    <cfRule type="cellIs" dxfId="933" priority="6" operator="lessThan">
      <formula>$H$4</formula>
    </cfRule>
    <cfRule type="cellIs" dxfId="932" priority="7" operator="greaterThan">
      <formula>$H$4</formula>
    </cfRule>
  </conditionalFormatting>
  <conditionalFormatting sqref="K16">
    <cfRule type="cellIs" dxfId="79" priority="4" operator="greaterThan">
      <formula>50</formula>
    </cfRule>
  </conditionalFormatting>
  <conditionalFormatting sqref="K19">
    <cfRule type="cellIs" dxfId="78" priority="3" operator="greaterThan">
      <formula>100</formula>
    </cfRule>
  </conditionalFormatting>
  <conditionalFormatting sqref="K22">
    <cfRule type="cellIs" dxfId="77" priority="2" operator="greaterThan">
      <formula>200</formula>
    </cfRule>
  </conditionalFormatting>
  <conditionalFormatting sqref="K25">
    <cfRule type="cellIs" dxfId="76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BB4A49A6-C982-4095-959F-7965924947E2}">
      <formula1>$C$39:$C$40</formula1>
    </dataValidation>
    <dataValidation type="list" allowBlank="1" showInputMessage="1" showErrorMessage="1" promptTitle="Akkumulátor kapacitás választása" prompt="Akkumulátor kapacitás választása" sqref="C87" xr:uid="{D573CE87-896C-4F9A-B96C-E0D774468565}">
      <formula1>$C$22:$C$36</formula1>
    </dataValidation>
    <dataValidation allowBlank="1" showInputMessage="1" showErrorMessage="1" promptTitle="DSC NEO HS..." sqref="C6 C57" xr:uid="{67DF35F1-6703-444F-8899-AF6F49A0F849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4" operator="greaterThan" id="{C1CDF889-64D2-43CE-B27D-B2FD3A30A1E5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53" operator="greaterThan" id="{D99B2F50-C53B-4554-A4BB-3FB19464BC68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52" operator="greaterThan" id="{0C6182C9-0352-4AB2-80D0-987146833E38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48" operator="greaterThan" id="{14525722-6D62-464F-A767-A25146E573D1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7" operator="greaterThan" id="{C151A1A6-B1EA-4B6B-B84B-EB2BA2A490F3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5" operator="greaterThan" id="{618BD74C-2298-4F06-9A07-CCCA3EB0947C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4" operator="greaterThan" id="{B3D80540-17AF-450F-A46E-B5645F56DB1D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3" operator="greaterThan" id="{426E2709-2F29-4129-A0B7-91F6E0204F46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2" operator="containsText" id="{EDE41A42-AD16-4C4C-B2F4-E78DFE4A0179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1" operator="containsText" id="{6A08E18F-9A28-44A1-B8CA-33C0848D585A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9" operator="containsText" id="{5226228F-5D34-47F2-B741-0F57B74C2A18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E019A2F0-B9B4-461B-9E9A-05AC0C797FFB}">
          <x14:formula1>
            <xm:f>Segédtáblázat!$B$3:$B$5</xm:f>
          </x14:formula1>
          <xm:sqref>C56</xm:sqref>
        </x14:dataValidation>
        <x14:dataValidation type="list" allowBlank="1" showInputMessage="1" showErrorMessage="1" xr:uid="{5FB86006-9F17-4C75-9071-9AFD896B4A04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09960748-DB1E-4927-8F6B-F5A233F890D3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0D8A78A1-D856-4582-9BB5-37B7CE8F45C8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B58EFC00-7BF7-456B-A832-8E0552E46485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135D503F-8188-451E-AEF1-051281C6E530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1E596D73-E06F-4AB7-A471-4B2234F93121}">
          <x14:formula1>
            <xm:f>Segédtáblázat!$C$22:$C$24</xm:f>
          </x14:formula1>
          <xm:sqref>C48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78C10-9320-4150-9891-3919B7C7421C}">
  <sheetPr codeName="Munka22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72" t="s">
        <v>83</v>
      </c>
      <c r="B1" s="173"/>
      <c r="C1" s="173"/>
      <c r="D1" s="173"/>
      <c r="E1" s="173"/>
      <c r="F1" s="173"/>
      <c r="G1" s="174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123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3350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35</v>
      </c>
      <c r="J4" s="11">
        <v>1</v>
      </c>
      <c r="K4" s="12">
        <f>I4*J4</f>
        <v>35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tr">
        <f>IF(C4=2300,"-",IF(C4=3350,"-",IF(C4=2204,"PGM3",IF(C4=3204,"PGM3"))))</f>
        <v>-</v>
      </c>
      <c r="D42" s="49" t="s">
        <v>88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6" si="6">I42*J42</f>
        <v>0</v>
      </c>
      <c r="L42" s="49"/>
      <c r="M42" s="215"/>
    </row>
    <row r="43" spans="1:13" ht="15.75" customHeight="1" x14ac:dyDescent="0.25">
      <c r="A43" s="107"/>
      <c r="B43" s="49"/>
      <c r="C43" s="49" t="str">
        <f>IF(C4=2300,"-",IF(C4=3350,"-",IF(C4=2204,"PGM3",IF(C4=3204,"PGM3"))))</f>
        <v>-</v>
      </c>
      <c r="D43" s="49" t="s">
        <v>30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tr">
        <f>IF(C4=2300,"-",IF(C4=3350,"-",IF(C4=2204,"PGM3",IF(C4=3204,"PGM3"))))</f>
        <v>-</v>
      </c>
      <c r="D44" s="49" t="s">
        <v>88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tr">
        <f>IF(C4=2300,"-",IF(C4=3350,"-",IF(C4=2204,"PGM4",IF(C4=3204,"PGM4"))))</f>
        <v>-</v>
      </c>
      <c r="D45" s="49" t="s">
        <v>88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si="6"/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IF(H52=7,"-",IF(H52=14,"-",IF(H52=17,1200,IF(H52=18,"-",IF(H52=18,"-",IF(H52=34,2400,IF(H52=36,"-",IF(H52=36,"-",IF(H52=21,"-",IF(H52=42,"-",IF(H52=51,500,IF(H52=54,"-",IF(H52=102,1000,IF(H52=108,"-"))))))))))))))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7">K56*3</f>
        <v>42</v>
      </c>
    </row>
    <row r="57" spans="1:13" ht="15" hidden="1" customHeight="1" x14ac:dyDescent="0.25">
      <c r="K57">
        <v>17</v>
      </c>
      <c r="L57">
        <f t="shared" si="7"/>
        <v>51</v>
      </c>
    </row>
    <row r="58" spans="1:13" ht="15" hidden="1" customHeight="1" x14ac:dyDescent="0.25">
      <c r="B58" s="47"/>
      <c r="K58">
        <v>18</v>
      </c>
      <c r="L58">
        <f t="shared" si="7"/>
        <v>54</v>
      </c>
    </row>
    <row r="59" spans="1:13" ht="15" hidden="1" customHeight="1" x14ac:dyDescent="0.25">
      <c r="K59">
        <v>34</v>
      </c>
      <c r="L59">
        <f t="shared" si="7"/>
        <v>102</v>
      </c>
    </row>
    <row r="60" spans="1:13" ht="15.75" hidden="1" customHeight="1" x14ac:dyDescent="0.25">
      <c r="K60">
        <v>36</v>
      </c>
      <c r="L60">
        <f t="shared" si="7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920" priority="59" operator="greaterThan">
      <formula>$B$9</formula>
    </cfRule>
  </conditionalFormatting>
  <conditionalFormatting sqref="J74">
    <cfRule type="cellIs" dxfId="919" priority="50" operator="greaterThan">
      <formula>1</formula>
    </cfRule>
  </conditionalFormatting>
  <conditionalFormatting sqref="H87">
    <cfRule type="cellIs" dxfId="918" priority="46" operator="greaterThan">
      <formula>18</formula>
    </cfRule>
  </conditionalFormatting>
  <conditionalFormatting sqref="B9">
    <cfRule type="cellIs" dxfId="917" priority="45" operator="lessThan">
      <formula>0</formula>
    </cfRule>
  </conditionalFormatting>
  <conditionalFormatting sqref="B20">
    <cfRule type="cellIs" dxfId="916" priority="44" operator="lessThan">
      <formula>0</formula>
    </cfRule>
  </conditionalFormatting>
  <conditionalFormatting sqref="B23">
    <cfRule type="cellIs" dxfId="915" priority="42" operator="lessThan">
      <formula>0</formula>
    </cfRule>
  </conditionalFormatting>
  <conditionalFormatting sqref="B31">
    <cfRule type="cellIs" dxfId="914" priority="41" operator="lessThan">
      <formula>0</formula>
    </cfRule>
  </conditionalFormatting>
  <conditionalFormatting sqref="B34">
    <cfRule type="cellIs" dxfId="913" priority="40" operator="lessThan">
      <formula>0</formula>
    </cfRule>
  </conditionalFormatting>
  <conditionalFormatting sqref="B37">
    <cfRule type="cellIs" dxfId="912" priority="39" operator="lessThan">
      <formula>0</formula>
    </cfRule>
  </conditionalFormatting>
  <conditionalFormatting sqref="B40">
    <cfRule type="cellIs" dxfId="911" priority="38" operator="lessThan">
      <formula>0</formula>
    </cfRule>
  </conditionalFormatting>
  <conditionalFormatting sqref="B26">
    <cfRule type="cellIs" dxfId="910" priority="37" operator="lessThan">
      <formula>0</formula>
    </cfRule>
  </conditionalFormatting>
  <conditionalFormatting sqref="J7">
    <cfRule type="cellIs" dxfId="909" priority="34" operator="greaterThan">
      <formula>0</formula>
    </cfRule>
  </conditionalFormatting>
  <conditionalFormatting sqref="J11">
    <cfRule type="cellIs" dxfId="908" priority="33" operator="greaterThan">
      <formula>0</formula>
    </cfRule>
  </conditionalFormatting>
  <conditionalFormatting sqref="J15">
    <cfRule type="cellIs" dxfId="907" priority="32" operator="greaterThan">
      <formula>0</formula>
    </cfRule>
  </conditionalFormatting>
  <conditionalFormatting sqref="I16">
    <cfRule type="cellIs" dxfId="906" priority="31" operator="greaterThan">
      <formula>0</formula>
    </cfRule>
  </conditionalFormatting>
  <conditionalFormatting sqref="J18">
    <cfRule type="cellIs" dxfId="905" priority="30" operator="greaterThan">
      <formula>0</formula>
    </cfRule>
  </conditionalFormatting>
  <conditionalFormatting sqref="I19">
    <cfRule type="cellIs" dxfId="904" priority="29" operator="greaterThan">
      <formula>0</formula>
    </cfRule>
  </conditionalFormatting>
  <conditionalFormatting sqref="J21">
    <cfRule type="cellIs" dxfId="903" priority="28" operator="greaterThan">
      <formula>0</formula>
    </cfRule>
  </conditionalFormatting>
  <conditionalFormatting sqref="I22">
    <cfRule type="cellIs" dxfId="902" priority="27" operator="greaterThan">
      <formula>0</formula>
    </cfRule>
  </conditionalFormatting>
  <conditionalFormatting sqref="I25">
    <cfRule type="cellIs" dxfId="901" priority="26" operator="greaterThan">
      <formula>0</formula>
    </cfRule>
  </conditionalFormatting>
  <conditionalFormatting sqref="J24">
    <cfRule type="cellIs" dxfId="900" priority="25" operator="greaterThan">
      <formula>0</formula>
    </cfRule>
  </conditionalFormatting>
  <conditionalFormatting sqref="J28">
    <cfRule type="cellIs" dxfId="899" priority="24" operator="greaterThan">
      <formula>0</formula>
    </cfRule>
  </conditionalFormatting>
  <conditionalFormatting sqref="J30">
    <cfRule type="cellIs" dxfId="898" priority="23" operator="greaterThan">
      <formula>0</formula>
    </cfRule>
  </conditionalFormatting>
  <conditionalFormatting sqref="J33">
    <cfRule type="cellIs" dxfId="897" priority="22" operator="greaterThan">
      <formula>0</formula>
    </cfRule>
  </conditionalFormatting>
  <conditionalFormatting sqref="J36">
    <cfRule type="cellIs" dxfId="896" priority="21" operator="greaterThan">
      <formula>0</formula>
    </cfRule>
  </conditionalFormatting>
  <conditionalFormatting sqref="J39">
    <cfRule type="cellIs" dxfId="895" priority="20" operator="greaterThan">
      <formula>0</formula>
    </cfRule>
  </conditionalFormatting>
  <conditionalFormatting sqref="I42">
    <cfRule type="cellIs" dxfId="894" priority="19" operator="greaterThan">
      <formula>0</formula>
    </cfRule>
  </conditionalFormatting>
  <conditionalFormatting sqref="I43">
    <cfRule type="cellIs" dxfId="893" priority="18" operator="greaterThan">
      <formula>0</formula>
    </cfRule>
  </conditionalFormatting>
  <conditionalFormatting sqref="I44">
    <cfRule type="cellIs" dxfId="892" priority="17" operator="greaterThan">
      <formula>0</formula>
    </cfRule>
  </conditionalFormatting>
  <conditionalFormatting sqref="I45">
    <cfRule type="cellIs" dxfId="891" priority="16" operator="greaterThan">
      <formula>0</formula>
    </cfRule>
  </conditionalFormatting>
  <conditionalFormatting sqref="I46">
    <cfRule type="cellIs" dxfId="890" priority="15" operator="greaterThan">
      <formula>0</formula>
    </cfRule>
  </conditionalFormatting>
  <conditionalFormatting sqref="H48">
    <cfRule type="cellIs" dxfId="889" priority="12" operator="greaterThan">
      <formula>34</formula>
    </cfRule>
  </conditionalFormatting>
  <conditionalFormatting sqref="J48">
    <cfRule type="expression" dxfId="888" priority="9">
      <formula>$J$48&gt;$H$4</formula>
    </cfRule>
    <cfRule type="cellIs" dxfId="887" priority="10" operator="lessThan">
      <formula>$H$4</formula>
    </cfRule>
    <cfRule type="cellIs" dxfId="886" priority="11" operator="greaterThan">
      <formula>$H$4</formula>
    </cfRule>
  </conditionalFormatting>
  <conditionalFormatting sqref="K16">
    <cfRule type="cellIs" dxfId="71" priority="4" operator="greaterThan">
      <formula>50</formula>
    </cfRule>
  </conditionalFormatting>
  <conditionalFormatting sqref="K19">
    <cfRule type="cellIs" dxfId="70" priority="3" operator="greaterThan">
      <formula>100</formula>
    </cfRule>
  </conditionalFormatting>
  <conditionalFormatting sqref="K22">
    <cfRule type="cellIs" dxfId="69" priority="2" operator="greaterThan">
      <formula>200</formula>
    </cfRule>
  </conditionalFormatting>
  <conditionalFormatting sqref="K25">
    <cfRule type="cellIs" dxfId="68" priority="1" operator="greaterThan">
      <formula>500</formula>
    </cfRule>
  </conditionalFormatting>
  <dataValidations count="3">
    <dataValidation allowBlank="1" showInputMessage="1" showErrorMessage="1" promptTitle="DSC NEO HS..." sqref="C6 C57" xr:uid="{21095FFA-33B1-46EF-8049-6D3DE87107C0}"/>
    <dataValidation type="list" allowBlank="1" showInputMessage="1" showErrorMessage="1" promptTitle="Akkumulátor kapacitás választása" prompt="Akkumulátor kapacitás választása" sqref="C87" xr:uid="{41DA1406-85B4-4E01-B074-64AFA89C2C09}">
      <formula1>$C$22:$C$36</formula1>
    </dataValidation>
    <dataValidation type="list" allowBlank="1" showInputMessage="1" showErrorMessage="1" promptTitle="Akkumulátorok száma  a központon" prompt="Akkumulátorok száma  a központon" sqref="F87" xr:uid="{E887C66A-7304-4420-9F25-9724743BE2E0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8" operator="greaterThan" id="{99836781-786D-456D-972A-8AA371A59F02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57" operator="greaterThan" id="{C7BEF1AF-C686-430A-A17B-924CA1FCCD9C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56" operator="greaterThan" id="{42E413ED-1F9F-4027-83C0-7315537FAB14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52" operator="greaterThan" id="{7AD93D5F-DAE2-4B27-82E4-996F46236A14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51" operator="greaterThan" id="{8D566A4D-3839-43C4-9310-762F3F509BB3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9" operator="greaterThan" id="{41291AA2-CD6D-4F6C-8C74-BA1C2412D749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8" operator="greaterThan" id="{DF351294-5606-4DDA-8A9D-1A923A4220B7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7" operator="greaterThan" id="{D23F8880-3AE4-48FC-9DE7-840BD2680637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6" operator="containsText" id="{F0EA988B-D28C-48C3-87F5-9D97B102A208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5" operator="containsText" id="{FB4C7A8C-2F24-4477-B206-8AABDE59F935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40DE0C98-0B61-4F8E-80E6-5DA3BFAF7027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töltő áram" prompt="Vállassza ki a központ beállított akummulátortöltő áramát" xr:uid="{92F38B9B-27BE-4FE0-AF44-AF74171EAFCA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E2A04DE4-B770-45DB-9942-D3D503532A79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A1B2891E-C6C4-4CE2-89A0-889899AE9FD0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593FFB7F-F4ED-4F70-89BA-C9F9AB2B0AF8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F33CAE7C-0653-4971-A5CF-3FAB1F26F7EA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00373F39-3095-4134-A5F8-7D1B6623D226}">
          <x14:formula1>
            <xm:f>Segédtáblázat!$B$3:$B$5</xm:f>
          </x14:formula1>
          <xm:sqref>C56</xm:sqref>
        </x14:dataValidation>
        <x14:dataValidation type="list" allowBlank="1" showInputMessage="1" showErrorMessage="1" promptTitle="Akkumulátor kapacitás választása" prompt="Akkumulátor kapacitás választása" xr:uid="{962A0FD5-B683-4B38-A282-7AA3F8BAE8DE}">
          <x14:formula1>
            <xm:f>Segédtáblázat!$C$22:$C$24</xm:f>
          </x14:formula1>
          <xm:sqref>C48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4D11B-B0DA-4B83-B02A-5E54B5C2DCCE}">
  <sheetPr codeName="Munka23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167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219" t="s">
        <v>124</v>
      </c>
      <c r="B4" s="220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94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3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27:M28"/>
    <mergeCell ref="E28:G28"/>
    <mergeCell ref="M29:M40"/>
    <mergeCell ref="L30:L40"/>
    <mergeCell ref="M41:M45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874" priority="59" operator="greaterThan">
      <formula>$B$9</formula>
    </cfRule>
  </conditionalFormatting>
  <conditionalFormatting sqref="H48">
    <cfRule type="cellIs" dxfId="873" priority="53" operator="greaterThan">
      <formula>18</formula>
    </cfRule>
  </conditionalFormatting>
  <conditionalFormatting sqref="J74">
    <cfRule type="cellIs" dxfId="872" priority="50" operator="greaterThan">
      <formula>1</formula>
    </cfRule>
  </conditionalFormatting>
  <conditionalFormatting sqref="H87">
    <cfRule type="cellIs" dxfId="871" priority="46" operator="greaterThan">
      <formula>18</formula>
    </cfRule>
  </conditionalFormatting>
  <conditionalFormatting sqref="B9">
    <cfRule type="cellIs" dxfId="870" priority="45" operator="lessThan">
      <formula>0</formula>
    </cfRule>
  </conditionalFormatting>
  <conditionalFormatting sqref="B20">
    <cfRule type="cellIs" dxfId="869" priority="44" operator="lessThan">
      <formula>0</formula>
    </cfRule>
  </conditionalFormatting>
  <conditionalFormatting sqref="B23">
    <cfRule type="cellIs" dxfId="868" priority="42" operator="lessThan">
      <formula>0</formula>
    </cfRule>
  </conditionalFormatting>
  <conditionalFormatting sqref="B31">
    <cfRule type="cellIs" dxfId="867" priority="41" operator="lessThan">
      <formula>0</formula>
    </cfRule>
  </conditionalFormatting>
  <conditionalFormatting sqref="B34">
    <cfRule type="cellIs" dxfId="866" priority="40" operator="lessThan">
      <formula>0</formula>
    </cfRule>
  </conditionalFormatting>
  <conditionalFormatting sqref="B37">
    <cfRule type="cellIs" dxfId="865" priority="39" operator="lessThan">
      <formula>0</formula>
    </cfRule>
  </conditionalFormatting>
  <conditionalFormatting sqref="B40">
    <cfRule type="cellIs" dxfId="864" priority="38" operator="lessThan">
      <formula>0</formula>
    </cfRule>
  </conditionalFormatting>
  <conditionalFormatting sqref="B26">
    <cfRule type="cellIs" dxfId="863" priority="37" operator="lessThan">
      <formula>0</formula>
    </cfRule>
  </conditionalFormatting>
  <conditionalFormatting sqref="J7">
    <cfRule type="cellIs" dxfId="862" priority="34" operator="greaterThan">
      <formula>0</formula>
    </cfRule>
  </conditionalFormatting>
  <conditionalFormatting sqref="J11">
    <cfRule type="cellIs" dxfId="861" priority="33" operator="greaterThan">
      <formula>0</formula>
    </cfRule>
  </conditionalFormatting>
  <conditionalFormatting sqref="J15">
    <cfRule type="cellIs" dxfId="860" priority="32" operator="greaterThan">
      <formula>0</formula>
    </cfRule>
  </conditionalFormatting>
  <conditionalFormatting sqref="I16">
    <cfRule type="cellIs" dxfId="859" priority="31" operator="greaterThan">
      <formula>0</formula>
    </cfRule>
  </conditionalFormatting>
  <conditionalFormatting sqref="J18">
    <cfRule type="cellIs" dxfId="858" priority="30" operator="greaterThan">
      <formula>0</formula>
    </cfRule>
  </conditionalFormatting>
  <conditionalFormatting sqref="I19">
    <cfRule type="cellIs" dxfId="857" priority="29" operator="greaterThan">
      <formula>0</formula>
    </cfRule>
  </conditionalFormatting>
  <conditionalFormatting sqref="J21">
    <cfRule type="cellIs" dxfId="856" priority="28" operator="greaterThan">
      <formula>0</formula>
    </cfRule>
  </conditionalFormatting>
  <conditionalFormatting sqref="I22">
    <cfRule type="cellIs" dxfId="855" priority="27" operator="greaterThan">
      <formula>0</formula>
    </cfRule>
  </conditionalFormatting>
  <conditionalFormatting sqref="I25">
    <cfRule type="cellIs" dxfId="854" priority="26" operator="greaterThan">
      <formula>0</formula>
    </cfRule>
  </conditionalFormatting>
  <conditionalFormatting sqref="J24">
    <cfRule type="cellIs" dxfId="853" priority="25" operator="greaterThan">
      <formula>0</formula>
    </cfRule>
  </conditionalFormatting>
  <conditionalFormatting sqref="J28">
    <cfRule type="cellIs" dxfId="852" priority="24" operator="greaterThan">
      <formula>0</formula>
    </cfRule>
  </conditionalFormatting>
  <conditionalFormatting sqref="J30">
    <cfRule type="cellIs" dxfId="851" priority="23" operator="greaterThan">
      <formula>0</formula>
    </cfRule>
  </conditionalFormatting>
  <conditionalFormatting sqref="J33">
    <cfRule type="cellIs" dxfId="850" priority="22" operator="greaterThan">
      <formula>0</formula>
    </cfRule>
  </conditionalFormatting>
  <conditionalFormatting sqref="J36">
    <cfRule type="cellIs" dxfId="849" priority="21" operator="greaterThan">
      <formula>0</formula>
    </cfRule>
  </conditionalFormatting>
  <conditionalFormatting sqref="J39">
    <cfRule type="cellIs" dxfId="848" priority="20" operator="greaterThan">
      <formula>0</formula>
    </cfRule>
  </conditionalFormatting>
  <conditionalFormatting sqref="I46">
    <cfRule type="cellIs" dxfId="847" priority="15" operator="greaterThan">
      <formula>0</formula>
    </cfRule>
  </conditionalFormatting>
  <conditionalFormatting sqref="J48">
    <cfRule type="expression" dxfId="846" priority="10">
      <formula>$J$48&gt;$H$4</formula>
    </cfRule>
    <cfRule type="cellIs" dxfId="845" priority="11" operator="lessThan">
      <formula>$H$4</formula>
    </cfRule>
    <cfRule type="cellIs" dxfId="844" priority="12" operator="greaterThan">
      <formula>$H$4</formula>
    </cfRule>
  </conditionalFormatting>
  <conditionalFormatting sqref="I42:I45">
    <cfRule type="cellIs" dxfId="843" priority="8" operator="greaterThan">
      <formula>0</formula>
    </cfRule>
  </conditionalFormatting>
  <conditionalFormatting sqref="K42">
    <cfRule type="cellIs" dxfId="842" priority="9" operator="greaterThan">
      <formula>2000</formula>
    </cfRule>
  </conditionalFormatting>
  <conditionalFormatting sqref="K43">
    <cfRule type="cellIs" dxfId="841" priority="7" operator="greaterThan">
      <formula>700</formula>
    </cfRule>
  </conditionalFormatting>
  <conditionalFormatting sqref="K44">
    <cfRule type="cellIs" dxfId="840" priority="6" operator="greaterThan">
      <formula>700</formula>
    </cfRule>
  </conditionalFormatting>
  <conditionalFormatting sqref="K45">
    <cfRule type="cellIs" dxfId="839" priority="5" operator="greaterThan">
      <formula>700</formula>
    </cfRule>
  </conditionalFormatting>
  <conditionalFormatting sqref="K16">
    <cfRule type="cellIs" dxfId="67" priority="4" operator="greaterThan">
      <formula>50</formula>
    </cfRule>
  </conditionalFormatting>
  <conditionalFormatting sqref="K19">
    <cfRule type="cellIs" dxfId="66" priority="3" operator="greaterThan">
      <formula>100</formula>
    </cfRule>
  </conditionalFormatting>
  <conditionalFormatting sqref="K22">
    <cfRule type="cellIs" dxfId="65" priority="2" operator="greaterThan">
      <formula>200</formula>
    </cfRule>
  </conditionalFormatting>
  <conditionalFormatting sqref="K25">
    <cfRule type="cellIs" dxfId="64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406EB835-4D6B-4239-B9A2-897878F5EDB2}">
      <formula1>$C$39:$C$40</formula1>
    </dataValidation>
    <dataValidation type="list" allowBlank="1" showInputMessage="1" showErrorMessage="1" promptTitle="Akkumulátor kapacitás választása" prompt="Akkumulátor kapacitás választása" sqref="C87" xr:uid="{CACE9EEB-BD8F-4C88-BF30-ABBFF165AB96}">
      <formula1>$C$22:$C$36</formula1>
    </dataValidation>
    <dataValidation allowBlank="1" showInputMessage="1" showErrorMessage="1" promptTitle="DSC NEO HS..." sqref="C6 C57" xr:uid="{64A71545-4D50-4ADE-883A-FC08A3A5D5FE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greaterThan" id="{DDB36F42-C526-49EB-9CD3-E7AB8C102038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51" operator="greaterThan" id="{0EEB5A21-7B11-4769-988B-C3152CA254C6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9" operator="greaterThan" id="{6680AFA5-5038-4BAD-96F4-2D9C58F7105B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8" operator="greaterThan" id="{22D0C7E9-981C-4725-A304-C318715B3644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7" operator="greaterThan" id="{CD6ECA13-8BCE-4703-A74B-66FDF7965D8D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6" operator="containsText" id="{591D94AD-208B-47CA-8F69-359777916227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5" operator="containsText" id="{692ED251-5C47-46A8-A936-9E6944D34C5F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A23741C9-62D7-4257-B339-21EBF2645F82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41141FDE-ECB4-479F-A8BB-9B2CAA388BF2}">
          <x14:formula1>
            <xm:f>Segédtáblázat!$B$3:$B$5</xm:f>
          </x14:formula1>
          <xm:sqref>C56</xm:sqref>
        </x14:dataValidation>
        <x14:dataValidation type="list" allowBlank="1" showInputMessage="1" showErrorMessage="1" xr:uid="{28BDB938-FEFA-42BF-8D65-D9C1C56C9002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FF229289-4C90-40B6-AA5D-502EFA5C0D2C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038D3CD2-3113-4817-B97D-AAC97B25B097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E2E6B051-4E0E-47D6-9F5A-98C2E868AD9C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341A6C6A-692A-4F4A-8655-FEF15BDC7CA7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3A8D452B-155B-4AEC-B375-E4E055088F7B}">
          <x14:formula1>
            <xm:f>Segédtáblázat!$C$22:$C$24</xm:f>
          </x14:formula1>
          <xm:sqref>C48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757A6-77B4-47D5-86CE-CC522EFD2391}">
  <sheetPr codeName="Munka3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76" t="s">
        <v>83</v>
      </c>
      <c r="B1" s="177"/>
      <c r="C1" s="177"/>
      <c r="D1" s="177"/>
      <c r="E1" s="177"/>
      <c r="F1" s="177"/>
      <c r="G1" s="178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166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75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830" priority="55" operator="greaterThan">
      <formula>$B$9</formula>
    </cfRule>
  </conditionalFormatting>
  <conditionalFormatting sqref="H48">
    <cfRule type="cellIs" dxfId="829" priority="51" operator="greaterThan">
      <formula>18</formula>
    </cfRule>
  </conditionalFormatting>
  <conditionalFormatting sqref="J74">
    <cfRule type="cellIs" dxfId="828" priority="48" operator="greaterThan">
      <formula>1</formula>
    </cfRule>
  </conditionalFormatting>
  <conditionalFormatting sqref="H87">
    <cfRule type="cellIs" dxfId="827" priority="44" operator="greaterThan">
      <formula>18</formula>
    </cfRule>
  </conditionalFormatting>
  <conditionalFormatting sqref="B9">
    <cfRule type="cellIs" dxfId="826" priority="43" operator="lessThan">
      <formula>0</formula>
    </cfRule>
  </conditionalFormatting>
  <conditionalFormatting sqref="B20">
    <cfRule type="cellIs" dxfId="825" priority="42" operator="lessThan">
      <formula>0</formula>
    </cfRule>
  </conditionalFormatting>
  <conditionalFormatting sqref="B23">
    <cfRule type="cellIs" dxfId="824" priority="41" operator="lessThan">
      <formula>0</formula>
    </cfRule>
  </conditionalFormatting>
  <conditionalFormatting sqref="B31">
    <cfRule type="cellIs" dxfId="823" priority="40" operator="lessThan">
      <formula>0</formula>
    </cfRule>
  </conditionalFormatting>
  <conditionalFormatting sqref="B34">
    <cfRule type="cellIs" dxfId="822" priority="39" operator="lessThan">
      <formula>0</formula>
    </cfRule>
  </conditionalFormatting>
  <conditionalFormatting sqref="B37">
    <cfRule type="cellIs" dxfId="821" priority="38" operator="lessThan">
      <formula>0</formula>
    </cfRule>
  </conditionalFormatting>
  <conditionalFormatting sqref="B40">
    <cfRule type="cellIs" dxfId="820" priority="37" operator="lessThan">
      <formula>0</formula>
    </cfRule>
  </conditionalFormatting>
  <conditionalFormatting sqref="B26">
    <cfRule type="cellIs" dxfId="819" priority="36" operator="lessThan">
      <formula>0</formula>
    </cfRule>
  </conditionalFormatting>
  <conditionalFormatting sqref="J7">
    <cfRule type="cellIs" dxfId="818" priority="33" operator="greaterThan">
      <formula>0</formula>
    </cfRule>
  </conditionalFormatting>
  <conditionalFormatting sqref="J11">
    <cfRule type="cellIs" dxfId="817" priority="32" operator="greaterThan">
      <formula>0</formula>
    </cfRule>
  </conditionalFormatting>
  <conditionalFormatting sqref="J15">
    <cfRule type="cellIs" dxfId="816" priority="31" operator="greaterThan">
      <formula>0</formula>
    </cfRule>
  </conditionalFormatting>
  <conditionalFormatting sqref="I16">
    <cfRule type="cellIs" dxfId="815" priority="30" operator="greaterThan">
      <formula>0</formula>
    </cfRule>
  </conditionalFormatting>
  <conditionalFormatting sqref="J18">
    <cfRule type="cellIs" dxfId="814" priority="29" operator="greaterThan">
      <formula>0</formula>
    </cfRule>
  </conditionalFormatting>
  <conditionalFormatting sqref="I19">
    <cfRule type="cellIs" dxfId="813" priority="28" operator="greaterThan">
      <formula>0</formula>
    </cfRule>
  </conditionalFormatting>
  <conditionalFormatting sqref="J21">
    <cfRule type="cellIs" dxfId="812" priority="27" operator="greaterThan">
      <formula>0</formula>
    </cfRule>
  </conditionalFormatting>
  <conditionalFormatting sqref="I22">
    <cfRule type="cellIs" dxfId="811" priority="26" operator="greaterThan">
      <formula>0</formula>
    </cfRule>
  </conditionalFormatting>
  <conditionalFormatting sqref="I25">
    <cfRule type="cellIs" dxfId="810" priority="25" operator="greaterThan">
      <formula>0</formula>
    </cfRule>
  </conditionalFormatting>
  <conditionalFormatting sqref="J24">
    <cfRule type="cellIs" dxfId="809" priority="24" operator="greaterThan">
      <formula>0</formula>
    </cfRule>
  </conditionalFormatting>
  <conditionalFormatting sqref="J28">
    <cfRule type="cellIs" dxfId="808" priority="23" operator="greaterThan">
      <formula>0</formula>
    </cfRule>
  </conditionalFormatting>
  <conditionalFormatting sqref="J30">
    <cfRule type="cellIs" dxfId="807" priority="22" operator="greaterThan">
      <formula>0</formula>
    </cfRule>
  </conditionalFormatting>
  <conditionalFormatting sqref="J33">
    <cfRule type="cellIs" dxfId="806" priority="21" operator="greaterThan">
      <formula>0</formula>
    </cfRule>
  </conditionalFormatting>
  <conditionalFormatting sqref="J36">
    <cfRule type="cellIs" dxfId="805" priority="20" operator="greaterThan">
      <formula>0</formula>
    </cfRule>
  </conditionalFormatting>
  <conditionalFormatting sqref="J39">
    <cfRule type="cellIs" dxfId="804" priority="19" operator="greaterThan">
      <formula>0</formula>
    </cfRule>
  </conditionalFormatting>
  <conditionalFormatting sqref="I46">
    <cfRule type="cellIs" dxfId="803" priority="14" operator="greaterThan">
      <formula>0</formula>
    </cfRule>
  </conditionalFormatting>
  <conditionalFormatting sqref="J48">
    <cfRule type="expression" dxfId="802" priority="10">
      <formula>$J$48&gt;$H$4</formula>
    </cfRule>
    <cfRule type="cellIs" dxfId="801" priority="11" operator="lessThan">
      <formula>$H$4</formula>
    </cfRule>
    <cfRule type="cellIs" dxfId="800" priority="12" operator="greaterThan">
      <formula>$H$4</formula>
    </cfRule>
  </conditionalFormatting>
  <conditionalFormatting sqref="I42:I45">
    <cfRule type="cellIs" dxfId="799" priority="8" operator="greaterThan">
      <formula>0</formula>
    </cfRule>
  </conditionalFormatting>
  <conditionalFormatting sqref="K42">
    <cfRule type="cellIs" dxfId="798" priority="9" operator="greaterThan">
      <formula>2000</formula>
    </cfRule>
  </conditionalFormatting>
  <conditionalFormatting sqref="K43">
    <cfRule type="cellIs" dxfId="797" priority="7" operator="greaterThan">
      <formula>700</formula>
    </cfRule>
  </conditionalFormatting>
  <conditionalFormatting sqref="K44">
    <cfRule type="cellIs" dxfId="796" priority="6" operator="greaterThan">
      <formula>700</formula>
    </cfRule>
  </conditionalFormatting>
  <conditionalFormatting sqref="K45">
    <cfRule type="cellIs" dxfId="795" priority="5" operator="greaterThan">
      <formula>700</formula>
    </cfRule>
  </conditionalFormatting>
  <conditionalFormatting sqref="K16">
    <cfRule type="cellIs" dxfId="63" priority="4" operator="greaterThan">
      <formula>50</formula>
    </cfRule>
  </conditionalFormatting>
  <conditionalFormatting sqref="K19">
    <cfRule type="cellIs" dxfId="62" priority="3" operator="greaterThan">
      <formula>100</formula>
    </cfRule>
  </conditionalFormatting>
  <conditionalFormatting sqref="K22">
    <cfRule type="cellIs" dxfId="61" priority="2" operator="greaterThan">
      <formula>200</formula>
    </cfRule>
  </conditionalFormatting>
  <conditionalFormatting sqref="K25">
    <cfRule type="cellIs" dxfId="60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BD3CAFEA-2A84-474F-BCA1-8817B5BD81DD}">
      <formula1>$C$39:$C$40</formula1>
    </dataValidation>
    <dataValidation type="list" allowBlank="1" showInputMessage="1" showErrorMessage="1" promptTitle="Akkumulátor kapacitás választása" prompt="Akkumulátor kapacitás választása" sqref="C87" xr:uid="{6BEC35D4-346F-4470-A0EA-F929CB4DF304}">
      <formula1>$C$22:$C$36</formula1>
    </dataValidation>
    <dataValidation allowBlank="1" showInputMessage="1" showErrorMessage="1" promptTitle="DSC NEO HS..." sqref="C6 C57" xr:uid="{DFB0639C-2472-4788-AF01-8898861256EB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26BF6C7D-E837-47DA-ADAF-888A90CD4F07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ADA1AC08-A026-4C4C-964E-47F10F86F1FA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DE5E52E4-0105-4A6C-9F86-1803DCB9E7F2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55D49EA2-328A-44E3-B697-86A77FF19AF6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E8077F04-5F0D-4247-A18E-06529E96B1BC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B2E944E4-C49C-4C67-99B3-524CFA951054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2753006E-908B-47E0-992D-513C1140A623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653762CD-58A2-4187-9B76-66425DFA2844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7D245F1F-6F85-4BCE-B3A3-4C6214485CE3}">
          <x14:formula1>
            <xm:f>Segédtáblázat!$B$3:$B$5</xm:f>
          </x14:formula1>
          <xm:sqref>C56</xm:sqref>
        </x14:dataValidation>
        <x14:dataValidation type="list" allowBlank="1" showInputMessage="1" showErrorMessage="1" xr:uid="{989A905C-8CBD-4F47-943C-F42A95F3C83C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FCD40D6E-0DBE-4B2A-AE0B-75838B623CB5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89DDBCF1-5D24-475C-AF69-30BCF85D7CE1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23E34FF2-6C9F-4BA0-9BBE-88C25B38571A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D9B45325-27C5-431F-8AF4-F5B708BE745A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DE00D2D5-62C7-4CA9-8396-E8B7175A8A89}">
          <x14:formula1>
            <xm:f>Segédtáblázat!$C$22:$C$24</xm:f>
          </x14:formula1>
          <xm:sqref>C48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7C0CE-32CB-4C49-98B4-A6E0B2964321}">
  <sheetPr codeName="Munka4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14" t="s">
        <v>165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786" priority="55" operator="greaterThan">
      <formula>$B$9</formula>
    </cfRule>
  </conditionalFormatting>
  <conditionalFormatting sqref="H48">
    <cfRule type="cellIs" dxfId="785" priority="51" operator="greaterThan">
      <formula>18</formula>
    </cfRule>
  </conditionalFormatting>
  <conditionalFormatting sqref="J74">
    <cfRule type="cellIs" dxfId="784" priority="48" operator="greaterThan">
      <formula>1</formula>
    </cfRule>
  </conditionalFormatting>
  <conditionalFormatting sqref="H87">
    <cfRule type="cellIs" dxfId="783" priority="44" operator="greaterThan">
      <formula>18</formula>
    </cfRule>
  </conditionalFormatting>
  <conditionalFormatting sqref="B9">
    <cfRule type="cellIs" dxfId="782" priority="43" operator="lessThan">
      <formula>0</formula>
    </cfRule>
  </conditionalFormatting>
  <conditionalFormatting sqref="B20">
    <cfRule type="cellIs" dxfId="781" priority="42" operator="lessThan">
      <formula>0</formula>
    </cfRule>
  </conditionalFormatting>
  <conditionalFormatting sqref="B23">
    <cfRule type="cellIs" dxfId="780" priority="41" operator="lessThan">
      <formula>0</formula>
    </cfRule>
  </conditionalFormatting>
  <conditionalFormatting sqref="B31">
    <cfRule type="cellIs" dxfId="779" priority="40" operator="lessThan">
      <formula>0</formula>
    </cfRule>
  </conditionalFormatting>
  <conditionalFormatting sqref="B34">
    <cfRule type="cellIs" dxfId="778" priority="39" operator="lessThan">
      <formula>0</formula>
    </cfRule>
  </conditionalFormatting>
  <conditionalFormatting sqref="B37">
    <cfRule type="cellIs" dxfId="777" priority="38" operator="lessThan">
      <formula>0</formula>
    </cfRule>
  </conditionalFormatting>
  <conditionalFormatting sqref="B40">
    <cfRule type="cellIs" dxfId="776" priority="37" operator="lessThan">
      <formula>0</formula>
    </cfRule>
  </conditionalFormatting>
  <conditionalFormatting sqref="B26">
    <cfRule type="cellIs" dxfId="775" priority="36" operator="lessThan">
      <formula>0</formula>
    </cfRule>
  </conditionalFormatting>
  <conditionalFormatting sqref="J7">
    <cfRule type="cellIs" dxfId="774" priority="33" operator="greaterThan">
      <formula>0</formula>
    </cfRule>
  </conditionalFormatting>
  <conditionalFormatting sqref="J11">
    <cfRule type="cellIs" dxfId="773" priority="32" operator="greaterThan">
      <formula>0</formula>
    </cfRule>
  </conditionalFormatting>
  <conditionalFormatting sqref="J15">
    <cfRule type="cellIs" dxfId="772" priority="31" operator="greaterThan">
      <formula>0</formula>
    </cfRule>
  </conditionalFormatting>
  <conditionalFormatting sqref="I16">
    <cfRule type="cellIs" dxfId="771" priority="30" operator="greaterThan">
      <formula>0</formula>
    </cfRule>
  </conditionalFormatting>
  <conditionalFormatting sqref="J18">
    <cfRule type="cellIs" dxfId="770" priority="29" operator="greaterThan">
      <formula>0</formula>
    </cfRule>
  </conditionalFormatting>
  <conditionalFormatting sqref="I19">
    <cfRule type="cellIs" dxfId="769" priority="28" operator="greaterThan">
      <formula>0</formula>
    </cfRule>
  </conditionalFormatting>
  <conditionalFormatting sqref="J21">
    <cfRule type="cellIs" dxfId="768" priority="27" operator="greaterThan">
      <formula>0</formula>
    </cfRule>
  </conditionalFormatting>
  <conditionalFormatting sqref="I22">
    <cfRule type="cellIs" dxfId="767" priority="26" operator="greaterThan">
      <formula>0</formula>
    </cfRule>
  </conditionalFormatting>
  <conditionalFormatting sqref="I25">
    <cfRule type="cellIs" dxfId="766" priority="25" operator="greaterThan">
      <formula>0</formula>
    </cfRule>
  </conditionalFormatting>
  <conditionalFormatting sqref="J24">
    <cfRule type="cellIs" dxfId="765" priority="24" operator="greaterThan">
      <formula>0</formula>
    </cfRule>
  </conditionalFormatting>
  <conditionalFormatting sqref="J28">
    <cfRule type="cellIs" dxfId="764" priority="23" operator="greaterThan">
      <formula>0</formula>
    </cfRule>
  </conditionalFormatting>
  <conditionalFormatting sqref="J30">
    <cfRule type="cellIs" dxfId="763" priority="22" operator="greaterThan">
      <formula>0</formula>
    </cfRule>
  </conditionalFormatting>
  <conditionalFormatting sqref="J33">
    <cfRule type="cellIs" dxfId="762" priority="21" operator="greaterThan">
      <formula>0</formula>
    </cfRule>
  </conditionalFormatting>
  <conditionalFormatting sqref="J36">
    <cfRule type="cellIs" dxfId="761" priority="20" operator="greaterThan">
      <formula>0</formula>
    </cfRule>
  </conditionalFormatting>
  <conditionalFormatting sqref="J39">
    <cfRule type="cellIs" dxfId="760" priority="19" operator="greaterThan">
      <formula>0</formula>
    </cfRule>
  </conditionalFormatting>
  <conditionalFormatting sqref="I46">
    <cfRule type="cellIs" dxfId="759" priority="14" operator="greaterThan">
      <formula>0</formula>
    </cfRule>
  </conditionalFormatting>
  <conditionalFormatting sqref="J48">
    <cfRule type="expression" dxfId="758" priority="10">
      <formula>$J$48&gt;$H$4</formula>
    </cfRule>
    <cfRule type="cellIs" dxfId="757" priority="11" operator="lessThan">
      <formula>$H$4</formula>
    </cfRule>
    <cfRule type="cellIs" dxfId="756" priority="12" operator="greaterThan">
      <formula>$H$4</formula>
    </cfRule>
  </conditionalFormatting>
  <conditionalFormatting sqref="I42:I45">
    <cfRule type="cellIs" dxfId="755" priority="8" operator="greaterThan">
      <formula>0</formula>
    </cfRule>
  </conditionalFormatting>
  <conditionalFormatting sqref="K42">
    <cfRule type="cellIs" dxfId="754" priority="9" operator="greaterThan">
      <formula>2000</formula>
    </cfRule>
  </conditionalFormatting>
  <conditionalFormatting sqref="K43">
    <cfRule type="cellIs" dxfId="753" priority="7" operator="greaterThan">
      <formula>700</formula>
    </cfRule>
  </conditionalFormatting>
  <conditionalFormatting sqref="K44">
    <cfRule type="cellIs" dxfId="752" priority="6" operator="greaterThan">
      <formula>700</formula>
    </cfRule>
  </conditionalFormatting>
  <conditionalFormatting sqref="K45">
    <cfRule type="cellIs" dxfId="751" priority="5" operator="greaterThan">
      <formula>700</formula>
    </cfRule>
  </conditionalFormatting>
  <conditionalFormatting sqref="K16">
    <cfRule type="cellIs" dxfId="59" priority="4" operator="greaterThan">
      <formula>50</formula>
    </cfRule>
  </conditionalFormatting>
  <conditionalFormatting sqref="K19">
    <cfRule type="cellIs" dxfId="58" priority="3" operator="greaterThan">
      <formula>100</formula>
    </cfRule>
  </conditionalFormatting>
  <conditionalFormatting sqref="K22">
    <cfRule type="cellIs" dxfId="57" priority="2" operator="greaterThan">
      <formula>200</formula>
    </cfRule>
  </conditionalFormatting>
  <conditionalFormatting sqref="K25">
    <cfRule type="cellIs" dxfId="56" priority="1" operator="greaterThan">
      <formula>500</formula>
    </cfRule>
  </conditionalFormatting>
  <dataValidations count="3">
    <dataValidation allowBlank="1" showInputMessage="1" showErrorMessage="1" promptTitle="DSC NEO HS..." sqref="C6 C57" xr:uid="{024546B4-9F99-4740-A9D7-7B0178482C99}"/>
    <dataValidation type="list" allowBlank="1" showInputMessage="1" showErrorMessage="1" promptTitle="Akkumulátor kapacitás választása" prompt="Akkumulátor kapacitás választása" sqref="C87" xr:uid="{15805151-6428-4B6A-BC64-DB1D73F6F571}">
      <formula1>$C$22:$C$36</formula1>
    </dataValidation>
    <dataValidation type="list" allowBlank="1" showInputMessage="1" showErrorMessage="1" promptTitle="Akkumulátorok száma  a központon" prompt="Akkumulátorok száma  a központon" sqref="F87" xr:uid="{D61860DF-7AE6-417E-904C-F07B7330075C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0C737B2B-FEB1-46F1-9EB6-C06435212AA2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27C0D40B-DC7E-4A46-8271-3068DA6DA1E8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8328BCC4-50B9-44BD-95D0-E49AEC67E1DF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183F2110-F231-4B44-9B6C-346112E4A44D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01954527-8B37-4176-887F-27BE8BF81F2B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5E299592-DDDA-4465-B447-582E51669824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E3BDF1B2-C694-4660-9EA2-84B3E7D01147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7204256E-0518-4F63-9CAB-AB49AFA02208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 kapacitás választása" prompt="Akkumulátor kapacitás választása" xr:uid="{A3C762F4-FB9C-4C39-810C-AB60BE0FBD13}">
          <x14:formula1>
            <xm:f>Segédtáblázat!$C$22:$C$24</xm:f>
          </x14:formula1>
          <xm:sqref>C48</xm:sqref>
        </x14:dataValidation>
        <x14:dataValidation type="list" allowBlank="1" showInputMessage="1" showErrorMessage="1" promptTitle="Akkumulátortöltő áram" prompt="Vállassza ki a központ beállított akummulátortöltő áramát" xr:uid="{DD672E2A-961E-44EE-8E13-A848854D7C2C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2FE11F61-F643-4DCB-8C07-A92B27101193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C4B03CEE-C10A-4D46-9DB7-CC35645FCADE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DC4A6629-CB37-414B-A820-10763FAE5E93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EAE3A714-127C-4C1C-B3F2-FE0DF5DE4ECA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73F46156-187A-4F35-851A-D508D1A48A24}">
          <x14:formula1>
            <xm:f>Segédtáblázat!$B$3:$B$5</xm:f>
          </x14:formula1>
          <xm:sqref>C56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55C99-ACC6-4095-AAE7-25581880ABCB}">
  <sheetPr codeName="Munka5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127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742" priority="55" operator="greaterThan">
      <formula>$B$9</formula>
    </cfRule>
  </conditionalFormatting>
  <conditionalFormatting sqref="H48">
    <cfRule type="cellIs" dxfId="741" priority="51" operator="greaterThan">
      <formula>18</formula>
    </cfRule>
  </conditionalFormatting>
  <conditionalFormatting sqref="J74">
    <cfRule type="cellIs" dxfId="740" priority="48" operator="greaterThan">
      <formula>1</formula>
    </cfRule>
  </conditionalFormatting>
  <conditionalFormatting sqref="H87">
    <cfRule type="cellIs" dxfId="739" priority="44" operator="greaterThan">
      <formula>18</formula>
    </cfRule>
  </conditionalFormatting>
  <conditionalFormatting sqref="B9">
    <cfRule type="cellIs" dxfId="738" priority="43" operator="lessThan">
      <formula>0</formula>
    </cfRule>
  </conditionalFormatting>
  <conditionalFormatting sqref="B20">
    <cfRule type="cellIs" dxfId="737" priority="42" operator="lessThan">
      <formula>0</formula>
    </cfRule>
  </conditionalFormatting>
  <conditionalFormatting sqref="B23">
    <cfRule type="cellIs" dxfId="736" priority="41" operator="lessThan">
      <formula>0</formula>
    </cfRule>
  </conditionalFormatting>
  <conditionalFormatting sqref="B31">
    <cfRule type="cellIs" dxfId="735" priority="40" operator="lessThan">
      <formula>0</formula>
    </cfRule>
  </conditionalFormatting>
  <conditionalFormatting sqref="B34">
    <cfRule type="cellIs" dxfId="734" priority="39" operator="lessThan">
      <formula>0</formula>
    </cfRule>
  </conditionalFormatting>
  <conditionalFormatting sqref="B37">
    <cfRule type="cellIs" dxfId="733" priority="38" operator="lessThan">
      <formula>0</formula>
    </cfRule>
  </conditionalFormatting>
  <conditionalFormatting sqref="B40">
    <cfRule type="cellIs" dxfId="732" priority="37" operator="lessThan">
      <formula>0</formula>
    </cfRule>
  </conditionalFormatting>
  <conditionalFormatting sqref="B26">
    <cfRule type="cellIs" dxfId="731" priority="36" operator="lessThan">
      <formula>0</formula>
    </cfRule>
  </conditionalFormatting>
  <conditionalFormatting sqref="J7">
    <cfRule type="cellIs" dxfId="730" priority="33" operator="greaterThan">
      <formula>0</formula>
    </cfRule>
  </conditionalFormatting>
  <conditionalFormatting sqref="J11">
    <cfRule type="cellIs" dxfId="729" priority="32" operator="greaterThan">
      <formula>0</formula>
    </cfRule>
  </conditionalFormatting>
  <conditionalFormatting sqref="J15">
    <cfRule type="cellIs" dxfId="728" priority="31" operator="greaterThan">
      <formula>0</formula>
    </cfRule>
  </conditionalFormatting>
  <conditionalFormatting sqref="I16">
    <cfRule type="cellIs" dxfId="727" priority="30" operator="greaterThan">
      <formula>0</formula>
    </cfRule>
  </conditionalFormatting>
  <conditionalFormatting sqref="J18">
    <cfRule type="cellIs" dxfId="726" priority="29" operator="greaterThan">
      <formula>0</formula>
    </cfRule>
  </conditionalFormatting>
  <conditionalFormatting sqref="I19">
    <cfRule type="cellIs" dxfId="725" priority="28" operator="greaterThan">
      <formula>0</formula>
    </cfRule>
  </conditionalFormatting>
  <conditionalFormatting sqref="J21">
    <cfRule type="cellIs" dxfId="724" priority="27" operator="greaterThan">
      <formula>0</formula>
    </cfRule>
  </conditionalFormatting>
  <conditionalFormatting sqref="I22">
    <cfRule type="cellIs" dxfId="723" priority="26" operator="greaterThan">
      <formula>0</formula>
    </cfRule>
  </conditionalFormatting>
  <conditionalFormatting sqref="I25">
    <cfRule type="cellIs" dxfId="722" priority="25" operator="greaterThan">
      <formula>0</formula>
    </cfRule>
  </conditionalFormatting>
  <conditionalFormatting sqref="J24">
    <cfRule type="cellIs" dxfId="721" priority="24" operator="greaterThan">
      <formula>0</formula>
    </cfRule>
  </conditionalFormatting>
  <conditionalFormatting sqref="J28">
    <cfRule type="cellIs" dxfId="720" priority="23" operator="greaterThan">
      <formula>0</formula>
    </cfRule>
  </conditionalFormatting>
  <conditionalFormatting sqref="J30">
    <cfRule type="cellIs" dxfId="719" priority="22" operator="greaterThan">
      <formula>0</formula>
    </cfRule>
  </conditionalFormatting>
  <conditionalFormatting sqref="J33">
    <cfRule type="cellIs" dxfId="718" priority="21" operator="greaterThan">
      <formula>0</formula>
    </cfRule>
  </conditionalFormatting>
  <conditionalFormatting sqref="J36">
    <cfRule type="cellIs" dxfId="717" priority="20" operator="greaterThan">
      <formula>0</formula>
    </cfRule>
  </conditionalFormatting>
  <conditionalFormatting sqref="J39">
    <cfRule type="cellIs" dxfId="716" priority="19" operator="greaterThan">
      <formula>0</formula>
    </cfRule>
  </conditionalFormatting>
  <conditionalFormatting sqref="I46">
    <cfRule type="cellIs" dxfId="715" priority="14" operator="greaterThan">
      <formula>0</formula>
    </cfRule>
  </conditionalFormatting>
  <conditionalFormatting sqref="J48">
    <cfRule type="expression" dxfId="714" priority="10">
      <formula>$J$48&gt;$H$4</formula>
    </cfRule>
    <cfRule type="cellIs" dxfId="713" priority="11" operator="lessThan">
      <formula>$H$4</formula>
    </cfRule>
    <cfRule type="cellIs" dxfId="712" priority="12" operator="greaterThan">
      <formula>$H$4</formula>
    </cfRule>
  </conditionalFormatting>
  <conditionalFormatting sqref="I42:I45">
    <cfRule type="cellIs" dxfId="711" priority="8" operator="greaterThan">
      <formula>0</formula>
    </cfRule>
  </conditionalFormatting>
  <conditionalFormatting sqref="K42">
    <cfRule type="cellIs" dxfId="710" priority="9" operator="greaterThan">
      <formula>2000</formula>
    </cfRule>
  </conditionalFormatting>
  <conditionalFormatting sqref="K43">
    <cfRule type="cellIs" dxfId="709" priority="7" operator="greaterThan">
      <formula>700</formula>
    </cfRule>
  </conditionalFormatting>
  <conditionalFormatting sqref="K44">
    <cfRule type="cellIs" dxfId="708" priority="6" operator="greaterThan">
      <formula>700</formula>
    </cfRule>
  </conditionalFormatting>
  <conditionalFormatting sqref="K45">
    <cfRule type="cellIs" dxfId="707" priority="5" operator="greaterThan">
      <formula>700</formula>
    </cfRule>
  </conditionalFormatting>
  <conditionalFormatting sqref="K16">
    <cfRule type="cellIs" dxfId="55" priority="4" operator="greaterThan">
      <formula>50</formula>
    </cfRule>
  </conditionalFormatting>
  <conditionalFormatting sqref="K19">
    <cfRule type="cellIs" dxfId="54" priority="3" operator="greaterThan">
      <formula>100</formula>
    </cfRule>
  </conditionalFormatting>
  <conditionalFormatting sqref="K22">
    <cfRule type="cellIs" dxfId="53" priority="2" operator="greaterThan">
      <formula>200</formula>
    </cfRule>
  </conditionalFormatting>
  <conditionalFormatting sqref="K25">
    <cfRule type="cellIs" dxfId="52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E98FE8B4-AFCF-4415-BCB4-E4E98012DE12}">
      <formula1>$C$39:$C$40</formula1>
    </dataValidation>
    <dataValidation type="list" allowBlank="1" showInputMessage="1" showErrorMessage="1" promptTitle="Akkumulátor kapacitás választása" prompt="Akkumulátor kapacitás választása" sqref="C87" xr:uid="{FA235BF3-1F50-44C0-A0EA-10E985015018}">
      <formula1>$C$22:$C$36</formula1>
    </dataValidation>
    <dataValidation allowBlank="1" showInputMessage="1" showErrorMessage="1" promptTitle="DSC NEO HS..." sqref="C6 C57" xr:uid="{AE4DB357-1B86-4D16-AA79-473132BE5470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AF83A33E-6095-4D00-92C8-8D1B1AA20A2F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1E6CD91E-D22C-46D5-837B-9ADB7CF2648A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A2CFA8F4-1610-4D64-9632-BF6C8A0DBF5D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1006AF26-75BF-4063-B83F-AB677E2E7B51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003270D5-C361-46B8-A5D3-52221E951EB2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4460A8FE-9C28-410A-AB2E-5279D862E674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A9053F96-AB51-40FF-8461-2C3844E26E80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43F05045-6AEC-4346-8F2A-00610EE9ED5A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982D1ADD-543B-46BC-86CD-AA42A5ABDAF8}">
          <x14:formula1>
            <xm:f>Segédtáblázat!$B$3:$B$5</xm:f>
          </x14:formula1>
          <xm:sqref>C56</xm:sqref>
        </x14:dataValidation>
        <x14:dataValidation type="list" allowBlank="1" showInputMessage="1" showErrorMessage="1" xr:uid="{53CC905B-99A2-4927-84AE-DF5EB7B0458B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8B233D07-DB56-4795-98EE-488A55C299BA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AC81E617-EFC9-4822-B52E-684610F59FCE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C51A8C05-1924-4269-9BB5-898FAE50A33C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4F43D7DF-B4B3-43F0-99EA-0A82C7B3BE52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B6A1E77D-2E3E-477D-BE3C-CA8E7275D098}">
          <x14:formula1>
            <xm:f>Segédtáblázat!$C$22:$C$24</xm:f>
          </x14:formula1>
          <xm:sqref>C48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0367-B9E4-43C2-960F-2CBF6C6EF0A0}">
  <sheetPr codeName="Munka6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164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hidden="1" x14ac:dyDescent="0.25">
      <c r="J63" s="46"/>
    </row>
    <row r="64" spans="1:13" hidden="1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698" priority="55" operator="greaterThan">
      <formula>$B$9</formula>
    </cfRule>
  </conditionalFormatting>
  <conditionalFormatting sqref="H48">
    <cfRule type="cellIs" dxfId="697" priority="51" operator="greaterThan">
      <formula>18</formula>
    </cfRule>
  </conditionalFormatting>
  <conditionalFormatting sqref="J74">
    <cfRule type="cellIs" dxfId="696" priority="48" operator="greaterThan">
      <formula>1</formula>
    </cfRule>
  </conditionalFormatting>
  <conditionalFormatting sqref="H87">
    <cfRule type="cellIs" dxfId="695" priority="44" operator="greaterThan">
      <formula>18</formula>
    </cfRule>
  </conditionalFormatting>
  <conditionalFormatting sqref="B9">
    <cfRule type="cellIs" dxfId="694" priority="43" operator="lessThan">
      <formula>0</formula>
    </cfRule>
  </conditionalFormatting>
  <conditionalFormatting sqref="B20">
    <cfRule type="cellIs" dxfId="693" priority="42" operator="lessThan">
      <formula>0</formula>
    </cfRule>
  </conditionalFormatting>
  <conditionalFormatting sqref="B23">
    <cfRule type="cellIs" dxfId="692" priority="41" operator="lessThan">
      <formula>0</formula>
    </cfRule>
  </conditionalFormatting>
  <conditionalFormatting sqref="B31">
    <cfRule type="cellIs" dxfId="691" priority="40" operator="lessThan">
      <formula>0</formula>
    </cfRule>
  </conditionalFormatting>
  <conditionalFormatting sqref="B34">
    <cfRule type="cellIs" dxfId="690" priority="39" operator="lessThan">
      <formula>0</formula>
    </cfRule>
  </conditionalFormatting>
  <conditionalFormatting sqref="B37">
    <cfRule type="cellIs" dxfId="689" priority="38" operator="lessThan">
      <formula>0</formula>
    </cfRule>
  </conditionalFormatting>
  <conditionalFormatting sqref="B40">
    <cfRule type="cellIs" dxfId="688" priority="37" operator="lessThan">
      <formula>0</formula>
    </cfRule>
  </conditionalFormatting>
  <conditionalFormatting sqref="B26">
    <cfRule type="cellIs" dxfId="687" priority="36" operator="lessThan">
      <formula>0</formula>
    </cfRule>
  </conditionalFormatting>
  <conditionalFormatting sqref="J7">
    <cfRule type="cellIs" dxfId="686" priority="33" operator="greaterThan">
      <formula>0</formula>
    </cfRule>
  </conditionalFormatting>
  <conditionalFormatting sqref="J11">
    <cfRule type="cellIs" dxfId="685" priority="32" operator="greaterThan">
      <formula>0</formula>
    </cfRule>
  </conditionalFormatting>
  <conditionalFormatting sqref="J15">
    <cfRule type="cellIs" dxfId="684" priority="31" operator="greaterThan">
      <formula>0</formula>
    </cfRule>
  </conditionalFormatting>
  <conditionalFormatting sqref="I16">
    <cfRule type="cellIs" dxfId="683" priority="30" operator="greaterThan">
      <formula>0</formula>
    </cfRule>
  </conditionalFormatting>
  <conditionalFormatting sqref="J18">
    <cfRule type="cellIs" dxfId="682" priority="29" operator="greaterThan">
      <formula>0</formula>
    </cfRule>
  </conditionalFormatting>
  <conditionalFormatting sqref="I19">
    <cfRule type="cellIs" dxfId="681" priority="28" operator="greaterThan">
      <formula>0</formula>
    </cfRule>
  </conditionalFormatting>
  <conditionalFormatting sqref="J21">
    <cfRule type="cellIs" dxfId="680" priority="27" operator="greaterThan">
      <formula>0</formula>
    </cfRule>
  </conditionalFormatting>
  <conditionalFormatting sqref="I22">
    <cfRule type="cellIs" dxfId="679" priority="26" operator="greaterThan">
      <formula>0</formula>
    </cfRule>
  </conditionalFormatting>
  <conditionalFormatting sqref="I25">
    <cfRule type="cellIs" dxfId="678" priority="25" operator="greaterThan">
      <formula>0</formula>
    </cfRule>
  </conditionalFormatting>
  <conditionalFormatting sqref="J24">
    <cfRule type="cellIs" dxfId="677" priority="24" operator="greaterThan">
      <formula>0</formula>
    </cfRule>
  </conditionalFormatting>
  <conditionalFormatting sqref="J28">
    <cfRule type="cellIs" dxfId="676" priority="23" operator="greaterThan">
      <formula>0</formula>
    </cfRule>
  </conditionalFormatting>
  <conditionalFormatting sqref="J30">
    <cfRule type="cellIs" dxfId="675" priority="22" operator="greaterThan">
      <formula>0</formula>
    </cfRule>
  </conditionalFormatting>
  <conditionalFormatting sqref="J33">
    <cfRule type="cellIs" dxfId="674" priority="21" operator="greaterThan">
      <formula>0</formula>
    </cfRule>
  </conditionalFormatting>
  <conditionalFormatting sqref="J36">
    <cfRule type="cellIs" dxfId="673" priority="20" operator="greaterThan">
      <formula>0</formula>
    </cfRule>
  </conditionalFormatting>
  <conditionalFormatting sqref="J39">
    <cfRule type="cellIs" dxfId="672" priority="19" operator="greaterThan">
      <formula>0</formula>
    </cfRule>
  </conditionalFormatting>
  <conditionalFormatting sqref="I46">
    <cfRule type="cellIs" dxfId="671" priority="14" operator="greaterThan">
      <formula>0</formula>
    </cfRule>
  </conditionalFormatting>
  <conditionalFormatting sqref="J48">
    <cfRule type="expression" dxfId="670" priority="10">
      <formula>$J$48&gt;$H$4</formula>
    </cfRule>
    <cfRule type="cellIs" dxfId="669" priority="11" operator="lessThan">
      <formula>$H$4</formula>
    </cfRule>
    <cfRule type="cellIs" dxfId="668" priority="12" operator="greaterThan">
      <formula>$H$4</formula>
    </cfRule>
  </conditionalFormatting>
  <conditionalFormatting sqref="I42:I45">
    <cfRule type="cellIs" dxfId="667" priority="8" operator="greaterThan">
      <formula>0</formula>
    </cfRule>
  </conditionalFormatting>
  <conditionalFormatting sqref="K42">
    <cfRule type="cellIs" dxfId="666" priority="9" operator="greaterThan">
      <formula>2000</formula>
    </cfRule>
  </conditionalFormatting>
  <conditionalFormatting sqref="K43">
    <cfRule type="cellIs" dxfId="665" priority="7" operator="greaterThan">
      <formula>700</formula>
    </cfRule>
  </conditionalFormatting>
  <conditionalFormatting sqref="K44">
    <cfRule type="cellIs" dxfId="664" priority="6" operator="greaterThan">
      <formula>700</formula>
    </cfRule>
  </conditionalFormatting>
  <conditionalFormatting sqref="K45">
    <cfRule type="cellIs" dxfId="663" priority="5" operator="greaterThan">
      <formula>700</formula>
    </cfRule>
  </conditionalFormatting>
  <conditionalFormatting sqref="K16">
    <cfRule type="cellIs" dxfId="47" priority="4" operator="greaterThan">
      <formula>50</formula>
    </cfRule>
  </conditionalFormatting>
  <conditionalFormatting sqref="K19">
    <cfRule type="cellIs" dxfId="46" priority="3" operator="greaterThan">
      <formula>100</formula>
    </cfRule>
  </conditionalFormatting>
  <conditionalFormatting sqref="K22">
    <cfRule type="cellIs" dxfId="45" priority="2" operator="greaterThan">
      <formula>200</formula>
    </cfRule>
  </conditionalFormatting>
  <conditionalFormatting sqref="K25">
    <cfRule type="cellIs" dxfId="44" priority="1" operator="greaterThan">
      <formula>500</formula>
    </cfRule>
  </conditionalFormatting>
  <dataValidations count="3">
    <dataValidation allowBlank="1" showInputMessage="1" showErrorMessage="1" promptTitle="DSC NEO HS..." sqref="C6 C57" xr:uid="{D290AD3E-2AA4-44BC-89E2-2DAD57FB8812}"/>
    <dataValidation type="list" allowBlank="1" showInputMessage="1" showErrorMessage="1" promptTitle="Akkumulátor kapacitás választása" prompt="Akkumulátor kapacitás választása" sqref="C87" xr:uid="{D2B8C806-70F0-43D2-BE8C-3766D8E1957D}">
      <formula1>$C$22:$C$36</formula1>
    </dataValidation>
    <dataValidation type="list" allowBlank="1" showInputMessage="1" showErrorMessage="1" promptTitle="Akkumulátorok száma  a központon" prompt="Akkumulátorok száma  a központon" sqref="F87" xr:uid="{36FB40A8-D2EE-4101-926A-AF52AE0B8858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1068061E-1762-417F-937B-6D05A8C6BB21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88F40EDB-9BD0-4F5B-828A-0E2789E8DEF7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48117707-94B8-49E9-88DC-CCC8B6F3D901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06353729-3204-4DEE-AD9C-1ECB2608CB3D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A55559B6-A508-4D9C-ACDC-A2DA917850CE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4D04078E-9052-4E1A-B079-3B14ABE2F82B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D4B572A0-1631-4385-AC60-8C0148413759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EC9D402F-547E-4A94-AC4F-44BE73505F28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 kapacitás választása" prompt="Akkumulátor kapacitás választása" xr:uid="{3AAB8B9F-521E-4210-93A5-BA8863657DE1}">
          <x14:formula1>
            <xm:f>Segédtáblázat!$C$22:$C$24</xm:f>
          </x14:formula1>
          <xm:sqref>C48</xm:sqref>
        </x14:dataValidation>
        <x14:dataValidation type="list" allowBlank="1" showInputMessage="1" showErrorMessage="1" promptTitle="Akkumulátortöltő áram" prompt="Vállassza ki a központ beállított akummulátortöltő áramát" xr:uid="{C901C51E-BF6D-48F6-B8D2-8B36F8E28586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033BEE02-6DEF-4677-B0F7-0818958F6CBB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01C6E212-BF84-4648-B76E-E809B797C656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F9ACDEA4-3288-4C09-A621-9675E42A76BE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BD1CB35D-423D-4B7F-8D9F-789B9A3E0260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F50672E0-3758-4839-8DD8-9B9E11CBC10D}">
          <x14:formula1>
            <xm:f>Segédtáblázat!$B$3:$B$5</xm:f>
          </x14:formula1>
          <xm:sqref>C56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E557F-6501-4883-9278-C005D802A71F}">
  <sheetPr codeName="Munka7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163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hidden="1" x14ac:dyDescent="0.25">
      <c r="J63" s="46"/>
    </row>
    <row r="64" spans="1:13" hidden="1" x14ac:dyDescent="0.25">
      <c r="J64" s="46"/>
    </row>
    <row r="65" spans="2:10" hidden="1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654" priority="55" operator="greaterThan">
      <formula>$B$9</formula>
    </cfRule>
  </conditionalFormatting>
  <conditionalFormatting sqref="H48">
    <cfRule type="cellIs" dxfId="653" priority="51" operator="greaterThan">
      <formula>18</formula>
    </cfRule>
  </conditionalFormatting>
  <conditionalFormatting sqref="J74">
    <cfRule type="cellIs" dxfId="652" priority="48" operator="greaterThan">
      <formula>1</formula>
    </cfRule>
  </conditionalFormatting>
  <conditionalFormatting sqref="H87">
    <cfRule type="cellIs" dxfId="651" priority="44" operator="greaterThan">
      <formula>18</formula>
    </cfRule>
  </conditionalFormatting>
  <conditionalFormatting sqref="B9">
    <cfRule type="cellIs" dxfId="650" priority="43" operator="lessThan">
      <formula>0</formula>
    </cfRule>
  </conditionalFormatting>
  <conditionalFormatting sqref="B20">
    <cfRule type="cellIs" dxfId="649" priority="42" operator="lessThan">
      <formula>0</formula>
    </cfRule>
  </conditionalFormatting>
  <conditionalFormatting sqref="B23">
    <cfRule type="cellIs" dxfId="648" priority="41" operator="lessThan">
      <formula>0</formula>
    </cfRule>
  </conditionalFormatting>
  <conditionalFormatting sqref="B31">
    <cfRule type="cellIs" dxfId="647" priority="40" operator="lessThan">
      <formula>0</formula>
    </cfRule>
  </conditionalFormatting>
  <conditionalFormatting sqref="B34">
    <cfRule type="cellIs" dxfId="646" priority="39" operator="lessThan">
      <formula>0</formula>
    </cfRule>
  </conditionalFormatting>
  <conditionalFormatting sqref="B37">
    <cfRule type="cellIs" dxfId="645" priority="38" operator="lessThan">
      <formula>0</formula>
    </cfRule>
  </conditionalFormatting>
  <conditionalFormatting sqref="B40">
    <cfRule type="cellIs" dxfId="644" priority="37" operator="lessThan">
      <formula>0</formula>
    </cfRule>
  </conditionalFormatting>
  <conditionalFormatting sqref="B26">
    <cfRule type="cellIs" dxfId="643" priority="36" operator="lessThan">
      <formula>0</formula>
    </cfRule>
  </conditionalFormatting>
  <conditionalFormatting sqref="J7">
    <cfRule type="cellIs" dxfId="642" priority="33" operator="greaterThan">
      <formula>0</formula>
    </cfRule>
  </conditionalFormatting>
  <conditionalFormatting sqref="J11">
    <cfRule type="cellIs" dxfId="641" priority="32" operator="greaterThan">
      <formula>0</formula>
    </cfRule>
  </conditionalFormatting>
  <conditionalFormatting sqref="J15">
    <cfRule type="cellIs" dxfId="640" priority="31" operator="greaterThan">
      <formula>0</formula>
    </cfRule>
  </conditionalFormatting>
  <conditionalFormatting sqref="I16">
    <cfRule type="cellIs" dxfId="639" priority="30" operator="greaterThan">
      <formula>0</formula>
    </cfRule>
  </conditionalFormatting>
  <conditionalFormatting sqref="J18">
    <cfRule type="cellIs" dxfId="638" priority="29" operator="greaterThan">
      <formula>0</formula>
    </cfRule>
  </conditionalFormatting>
  <conditionalFormatting sqref="I19">
    <cfRule type="cellIs" dxfId="637" priority="28" operator="greaterThan">
      <formula>0</formula>
    </cfRule>
  </conditionalFormatting>
  <conditionalFormatting sqref="J21">
    <cfRule type="cellIs" dxfId="636" priority="27" operator="greaterThan">
      <formula>0</formula>
    </cfRule>
  </conditionalFormatting>
  <conditionalFormatting sqref="I22">
    <cfRule type="cellIs" dxfId="635" priority="26" operator="greaterThan">
      <formula>0</formula>
    </cfRule>
  </conditionalFormatting>
  <conditionalFormatting sqref="I25">
    <cfRule type="cellIs" dxfId="634" priority="25" operator="greaterThan">
      <formula>0</formula>
    </cfRule>
  </conditionalFormatting>
  <conditionalFormatting sqref="J24">
    <cfRule type="cellIs" dxfId="633" priority="24" operator="greaterThan">
      <formula>0</formula>
    </cfRule>
  </conditionalFormatting>
  <conditionalFormatting sqref="J28">
    <cfRule type="cellIs" dxfId="632" priority="23" operator="greaterThan">
      <formula>0</formula>
    </cfRule>
  </conditionalFormatting>
  <conditionalFormatting sqref="J30">
    <cfRule type="cellIs" dxfId="631" priority="22" operator="greaterThan">
      <formula>0</formula>
    </cfRule>
  </conditionalFormatting>
  <conditionalFormatting sqref="J33">
    <cfRule type="cellIs" dxfId="630" priority="21" operator="greaterThan">
      <formula>0</formula>
    </cfRule>
  </conditionalFormatting>
  <conditionalFormatting sqref="J36">
    <cfRule type="cellIs" dxfId="629" priority="20" operator="greaterThan">
      <formula>0</formula>
    </cfRule>
  </conditionalFormatting>
  <conditionalFormatting sqref="J39">
    <cfRule type="cellIs" dxfId="628" priority="19" operator="greaterThan">
      <formula>0</formula>
    </cfRule>
  </conditionalFormatting>
  <conditionalFormatting sqref="I46">
    <cfRule type="cellIs" dxfId="627" priority="14" operator="greaterThan">
      <formula>0</formula>
    </cfRule>
  </conditionalFormatting>
  <conditionalFormatting sqref="J48">
    <cfRule type="expression" dxfId="626" priority="10">
      <formula>$J$48&gt;$H$4</formula>
    </cfRule>
    <cfRule type="cellIs" dxfId="625" priority="11" operator="lessThan">
      <formula>$H$4</formula>
    </cfRule>
    <cfRule type="cellIs" dxfId="624" priority="12" operator="greaterThan">
      <formula>$H$4</formula>
    </cfRule>
  </conditionalFormatting>
  <conditionalFormatting sqref="I42:I45">
    <cfRule type="cellIs" dxfId="623" priority="8" operator="greaterThan">
      <formula>0</formula>
    </cfRule>
  </conditionalFormatting>
  <conditionalFormatting sqref="K42">
    <cfRule type="cellIs" dxfId="622" priority="9" operator="greaterThan">
      <formula>2000</formula>
    </cfRule>
  </conditionalFormatting>
  <conditionalFormatting sqref="K43">
    <cfRule type="cellIs" dxfId="621" priority="7" operator="greaterThan">
      <formula>700</formula>
    </cfRule>
  </conditionalFormatting>
  <conditionalFormatting sqref="K44">
    <cfRule type="cellIs" dxfId="620" priority="6" operator="greaterThan">
      <formula>700</formula>
    </cfRule>
  </conditionalFormatting>
  <conditionalFormatting sqref="K45">
    <cfRule type="cellIs" dxfId="619" priority="5" operator="greaterThan">
      <formula>700</formula>
    </cfRule>
  </conditionalFormatting>
  <conditionalFormatting sqref="K16">
    <cfRule type="cellIs" dxfId="43" priority="4" operator="greaterThan">
      <formula>50</formula>
    </cfRule>
  </conditionalFormatting>
  <conditionalFormatting sqref="K19">
    <cfRule type="cellIs" dxfId="42" priority="3" operator="greaterThan">
      <formula>100</formula>
    </cfRule>
  </conditionalFormatting>
  <conditionalFormatting sqref="K22">
    <cfRule type="cellIs" dxfId="41" priority="2" operator="greaterThan">
      <formula>200</formula>
    </cfRule>
  </conditionalFormatting>
  <conditionalFormatting sqref="K25">
    <cfRule type="cellIs" dxfId="40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E53B53ED-3394-4EEC-B9DE-5EE7EC60D118}">
      <formula1>$C$39:$C$40</formula1>
    </dataValidation>
    <dataValidation type="list" allowBlank="1" showInputMessage="1" showErrorMessage="1" promptTitle="Akkumulátor kapacitás választása" prompt="Akkumulátor kapacitás választása" sqref="C87" xr:uid="{2235A741-4EE2-422A-91D7-074943D337D0}">
      <formula1>$C$22:$C$36</formula1>
    </dataValidation>
    <dataValidation allowBlank="1" showInputMessage="1" showErrorMessage="1" promptTitle="DSC NEO HS..." sqref="C6 C57" xr:uid="{00D18DF6-3F84-4710-85B5-419DC3BFF22F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BBB263D2-7456-4769-864E-838AD0021622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F1852FAD-2245-462C-946B-14D721D28384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0D3A26BF-9476-42AA-9AE5-465CAF653BE4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4EAF632F-8AFB-48E3-889A-3B1B68DD194C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D32A980E-AF3B-44BA-986C-99525D8BCE29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7DFB2CF5-FD46-469B-8B03-E42598AD4AD6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F6939D66-9E2C-4780-BD5B-227753A7BAC6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54D9FD6A-6256-4BB2-B675-E3850A0A550C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81A255E3-581D-45C3-A5B9-4EA86B12A773}">
          <x14:formula1>
            <xm:f>Segédtáblázat!$B$3:$B$5</xm:f>
          </x14:formula1>
          <xm:sqref>C56</xm:sqref>
        </x14:dataValidation>
        <x14:dataValidation type="list" allowBlank="1" showInputMessage="1" showErrorMessage="1" xr:uid="{C1134080-7282-4349-8F69-60A482B8D514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02577F6A-183B-458C-8536-5A922369FBFD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A581F2A0-0ABD-45E6-B9BC-DB2BE50F598A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28FD0594-388B-4423-9BFF-8A1880CC544F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3CE8FED7-0878-418D-80D1-9B728BFAEAD6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26A54E18-D704-4CFC-B164-5ADA0F816659}">
          <x14:formula1>
            <xm:f>Segédtáblázat!$C$22:$C$24</xm:f>
          </x14:formula1>
          <xm:sqref>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E842-7E65-480F-845C-381C700C8768}">
  <sheetPr codeName="Munka11"/>
  <dimension ref="A1:OQ88"/>
  <sheetViews>
    <sheetView zoomScale="85" zoomScaleNormal="85" workbookViewId="0">
      <selection activeCell="B1" sqref="B1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59" t="s">
        <v>83</v>
      </c>
      <c r="B1" s="160"/>
      <c r="C1" s="160"/>
      <c r="D1" s="160"/>
      <c r="E1" s="160"/>
      <c r="F1" s="160"/>
      <c r="G1" s="16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112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thickBot="1" x14ac:dyDescent="0.3">
      <c r="A3" s="135"/>
      <c r="B3" s="136" t="s">
        <v>126</v>
      </c>
      <c r="C3" s="134"/>
      <c r="D3" s="150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8" customHeight="1" thickBot="1" x14ac:dyDescent="0.55000000000000004">
      <c r="A4" s="191" t="s">
        <v>124</v>
      </c>
      <c r="B4" s="192"/>
      <c r="C4" s="156">
        <v>2300</v>
      </c>
      <c r="D4" s="11" t="s">
        <v>66</v>
      </c>
      <c r="E4" s="147">
        <v>400</v>
      </c>
      <c r="F4" s="11"/>
      <c r="G4" s="62" t="s">
        <v>102</v>
      </c>
      <c r="H4" s="151" t="str">
        <f>IF(C2=2,"500",IF(C2=3,"-",))</f>
        <v>-</v>
      </c>
      <c r="I4" s="152" t="str">
        <f>IF(C4=2300,"40",IF(C4=3350,"35",IF(C4=2204,"40",IF(C4=3204,"25"))))</f>
        <v>40</v>
      </c>
      <c r="J4" s="11">
        <v>1</v>
      </c>
      <c r="K4" s="12">
        <f>I4*J4</f>
        <v>40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64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tr">
        <f>IF(C4=2300,"-",IF(C4=3350,"-",IF(C4=2204,"PGM3",IF(C4=3204,"PGM3"))))</f>
        <v>-</v>
      </c>
      <c r="D42" s="49" t="s">
        <v>88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tr">
        <f>IF(C4=2300,"-",IF(C4=3350,"-",IF(C4=2204,"PGM3",IF(C4=3204,"PGM3"))))</f>
        <v>-</v>
      </c>
      <c r="D43" s="49" t="s">
        <v>30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tr">
        <f>IF(C4=2300,"-",IF(C4=3350,"-",IF(C4=2204,"PGM3",IF(C4=3204,"PGM3"))))</f>
        <v>-</v>
      </c>
      <c r="D44" s="49" t="s">
        <v>88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tr">
        <f>IF(C4=2300,"-",IF(C4=3350,"-",IF(C4=2204,"PGM4",IF(C4=3204,"PGM4"))))</f>
        <v>-</v>
      </c>
      <c r="D45" s="49" t="s">
        <v>88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thickBot="1" x14ac:dyDescent="0.3">
      <c r="A47" s="26"/>
      <c r="B47" s="85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hidden="1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21</v>
      </c>
    </row>
    <row r="53" spans="1:13" ht="15" hidden="1" customHeight="1" x14ac:dyDescent="0.25"/>
    <row r="54" spans="1:13" ht="15" hidden="1" customHeight="1" x14ac:dyDescent="0.25">
      <c r="C54" s="44"/>
      <c r="D54" s="9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 t="str">
        <f>IF(H52=7,500,IF(H52=14,"-",IF(H52=17,"-",IF(H52=18,"-",IF(H52=18,"-",IF(H52=34,"-",IF(H52=36,"-",IF(H52=36,"-",IF(H52=21,"-",IF(H52=42,"-",IF(H52=51,"-",IF(H52=54,"-",IF(H52=102,"-",IF(H52=108,"-"))))))))))))))</f>
        <v>-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84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2:F2"/>
    <mergeCell ref="A2:B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3:M4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168" priority="71" operator="greaterThan">
      <formula>$B$9</formula>
    </cfRule>
  </conditionalFormatting>
  <conditionalFormatting sqref="H48">
    <cfRule type="cellIs" dxfId="167" priority="64" operator="greaterThan">
      <formula>18</formula>
    </cfRule>
  </conditionalFormatting>
  <conditionalFormatting sqref="J74">
    <cfRule type="cellIs" dxfId="166" priority="61" operator="greaterThan">
      <formula>1</formula>
    </cfRule>
  </conditionalFormatting>
  <conditionalFormatting sqref="H87">
    <cfRule type="cellIs" dxfId="165" priority="57" operator="greaterThan">
      <formula>18</formula>
    </cfRule>
  </conditionalFormatting>
  <conditionalFormatting sqref="B9">
    <cfRule type="cellIs" dxfId="164" priority="52" operator="lessThan">
      <formula>0</formula>
    </cfRule>
  </conditionalFormatting>
  <conditionalFormatting sqref="B20">
    <cfRule type="cellIs" dxfId="163" priority="51" operator="lessThan">
      <formula>0</formula>
    </cfRule>
  </conditionalFormatting>
  <conditionalFormatting sqref="B23">
    <cfRule type="cellIs" dxfId="162" priority="43" operator="lessThan">
      <formula>0</formula>
    </cfRule>
  </conditionalFormatting>
  <conditionalFormatting sqref="B31">
    <cfRule type="cellIs" dxfId="161" priority="40" operator="lessThan">
      <formula>0</formula>
    </cfRule>
  </conditionalFormatting>
  <conditionalFormatting sqref="B34">
    <cfRule type="cellIs" dxfId="160" priority="39" operator="lessThan">
      <formula>0</formula>
    </cfRule>
  </conditionalFormatting>
  <conditionalFormatting sqref="B37">
    <cfRule type="cellIs" dxfId="159" priority="38" operator="lessThan">
      <formula>0</formula>
    </cfRule>
  </conditionalFormatting>
  <conditionalFormatting sqref="B40">
    <cfRule type="cellIs" dxfId="158" priority="37" operator="lessThan">
      <formula>0</formula>
    </cfRule>
  </conditionalFormatting>
  <conditionalFormatting sqref="B26">
    <cfRule type="cellIs" dxfId="157" priority="36" operator="lessThan">
      <formula>0</formula>
    </cfRule>
  </conditionalFormatting>
  <conditionalFormatting sqref="J7">
    <cfRule type="cellIs" dxfId="156" priority="33" operator="greaterThan">
      <formula>0</formula>
    </cfRule>
  </conditionalFormatting>
  <conditionalFormatting sqref="J11">
    <cfRule type="cellIs" dxfId="155" priority="32" operator="greaterThan">
      <formula>0</formula>
    </cfRule>
  </conditionalFormatting>
  <conditionalFormatting sqref="J15">
    <cfRule type="cellIs" dxfId="154" priority="31" operator="greaterThan">
      <formula>0</formula>
    </cfRule>
  </conditionalFormatting>
  <conditionalFormatting sqref="I16">
    <cfRule type="cellIs" dxfId="153" priority="30" operator="greaterThan">
      <formula>0</formula>
    </cfRule>
  </conditionalFormatting>
  <conditionalFormatting sqref="J18">
    <cfRule type="cellIs" dxfId="152" priority="29" operator="greaterThan">
      <formula>0</formula>
    </cfRule>
  </conditionalFormatting>
  <conditionalFormatting sqref="I19">
    <cfRule type="cellIs" dxfId="151" priority="28" operator="greaterThan">
      <formula>0</formula>
    </cfRule>
  </conditionalFormatting>
  <conditionalFormatting sqref="J21">
    <cfRule type="cellIs" dxfId="150" priority="27" operator="greaterThan">
      <formula>0</formula>
    </cfRule>
  </conditionalFormatting>
  <conditionalFormatting sqref="I22">
    <cfRule type="cellIs" dxfId="149" priority="26" operator="greaterThan">
      <formula>0</formula>
    </cfRule>
  </conditionalFormatting>
  <conditionalFormatting sqref="I25">
    <cfRule type="cellIs" dxfId="148" priority="25" operator="greaterThan">
      <formula>0</formula>
    </cfRule>
  </conditionalFormatting>
  <conditionalFormatting sqref="J24">
    <cfRule type="cellIs" dxfId="147" priority="24" operator="greaterThan">
      <formula>0</formula>
    </cfRule>
  </conditionalFormatting>
  <conditionalFormatting sqref="J28">
    <cfRule type="cellIs" dxfId="146" priority="23" operator="greaterThan">
      <formula>0</formula>
    </cfRule>
  </conditionalFormatting>
  <conditionalFormatting sqref="J30">
    <cfRule type="cellIs" dxfId="145" priority="22" operator="greaterThan">
      <formula>0</formula>
    </cfRule>
  </conditionalFormatting>
  <conditionalFormatting sqref="J33">
    <cfRule type="cellIs" dxfId="144" priority="21" operator="greaterThan">
      <formula>0</formula>
    </cfRule>
  </conditionalFormatting>
  <conditionalFormatting sqref="J36">
    <cfRule type="cellIs" dxfId="143" priority="20" operator="greaterThan">
      <formula>0</formula>
    </cfRule>
  </conditionalFormatting>
  <conditionalFormatting sqref="J39">
    <cfRule type="cellIs" dxfId="142" priority="19" operator="greaterThan">
      <formula>0</formula>
    </cfRule>
  </conditionalFormatting>
  <conditionalFormatting sqref="I42">
    <cfRule type="cellIs" dxfId="141" priority="18" operator="greaterThan">
      <formula>0</formula>
    </cfRule>
  </conditionalFormatting>
  <conditionalFormatting sqref="I43">
    <cfRule type="cellIs" dxfId="140" priority="17" operator="greaterThan">
      <formula>0</formula>
    </cfRule>
  </conditionalFormatting>
  <conditionalFormatting sqref="I44">
    <cfRule type="cellIs" dxfId="139" priority="16" operator="greaterThan">
      <formula>0</formula>
    </cfRule>
  </conditionalFormatting>
  <conditionalFormatting sqref="I45">
    <cfRule type="cellIs" dxfId="138" priority="15" operator="greaterThan">
      <formula>0</formula>
    </cfRule>
  </conditionalFormatting>
  <conditionalFormatting sqref="I46">
    <cfRule type="cellIs" dxfId="137" priority="14" operator="greaterThan">
      <formula>0</formula>
    </cfRule>
  </conditionalFormatting>
  <conditionalFormatting sqref="J48">
    <cfRule type="cellIs" dxfId="125" priority="5" operator="greaterThan">
      <formula>$M$55</formula>
    </cfRule>
    <cfRule type="cellIs" dxfId="124" priority="6" operator="lessThan">
      <formula>$H$4</formula>
    </cfRule>
  </conditionalFormatting>
  <conditionalFormatting sqref="K16">
    <cfRule type="cellIs" dxfId="123" priority="4" operator="greaterThan">
      <formula>50</formula>
    </cfRule>
  </conditionalFormatting>
  <conditionalFormatting sqref="K19">
    <cfRule type="cellIs" dxfId="122" priority="3" operator="greaterThan">
      <formula>100</formula>
    </cfRule>
  </conditionalFormatting>
  <conditionalFormatting sqref="K22">
    <cfRule type="cellIs" dxfId="121" priority="2" operator="greaterThan">
      <formula>200</formula>
    </cfRule>
  </conditionalFormatting>
  <conditionalFormatting sqref="K25">
    <cfRule type="cellIs" dxfId="120" priority="1" operator="greaterThan">
      <formula>500</formula>
    </cfRule>
  </conditionalFormatting>
  <dataValidations disablePrompts="1" count="3">
    <dataValidation type="list" allowBlank="1" showInputMessage="1" showErrorMessage="1" promptTitle="Akkumulátorok száma  a központon" prompt="Akkumulátorok száma  a központon" sqref="F87" xr:uid="{5911F88F-9A16-4082-AA22-6333C621785D}">
      <formula1>$C$39:$C$40</formula1>
    </dataValidation>
    <dataValidation type="list" allowBlank="1" showInputMessage="1" showErrorMessage="1" promptTitle="Akkumulátor kapacitás választása" prompt="Akkumulátor kapacitás választása" sqref="C87" xr:uid="{D151FE85-B7F7-4816-9B9C-18A07B1E02F2}">
      <formula1>$C$22:$C$36</formula1>
    </dataValidation>
    <dataValidation allowBlank="1" showInputMessage="1" showErrorMessage="1" promptTitle="DSC NEO HS..." sqref="C6 C57" xr:uid="{0C307C99-ED87-4690-853E-A3E8645E65B6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greaterThan" id="{59422C84-3D20-4767-9F01-D7BE1CE6B9C4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68" operator="greaterThan" id="{87B183CF-13F6-456A-B36A-E8E4D0544554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67" operator="greaterThan" id="{6149349F-6810-4B0B-A280-DBFF2188C54B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63" operator="greaterThan" id="{5AF885F6-B970-4564-841C-22B586A9B8B9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62" operator="greaterThan" id="{1EE5BB4A-7F17-401B-B376-E1E7E9B45DBA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60" operator="greaterThan" id="{1551C3B9-B730-4BB9-A4C1-CE401B908CFA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59" operator="greaterThan" id="{AB95A30C-3A6D-4043-B81B-DE4CDB8C388E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58" operator="greaterThan" id="{C85228A5-90A8-44ED-A4DC-01A059289D94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5C54E4D9-9198-4100-9B3B-540B69C8839E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E9D25380-C7F2-4233-B6C2-E4BC131B3A1A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3037D154-3E5A-412F-91C0-97F9A2B30126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promptTitle="DSC NEO HS..." xr:uid="{60C050FB-E475-4060-BA72-E85383F5B33C}">
          <x14:formula1>
            <xm:f>Segédtáblázat!$B$3:$B$5</xm:f>
          </x14:formula1>
          <xm:sqref>C56</xm:sqref>
        </x14:dataValidation>
        <x14:dataValidation type="list" allowBlank="1" showInputMessage="1" showErrorMessage="1" xr:uid="{3B0814CC-CDAE-414B-B606-778A1AC50D5E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026C1EED-1281-4E24-A8E3-E4A682B0A886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B68A245C-E860-4ED8-8546-9A29EB7D5C67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A16838CB-13EC-4767-B1A6-B86C0B467E99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 kapacitás választása" prompt="Akkumulátor kapacitás választása" xr:uid="{5F3444C1-ED02-497B-ADC9-5351CA68643B}">
          <x14:formula1>
            <xm:f>Segédtáblázat!$C$22:$C$24</xm:f>
          </x14:formula1>
          <xm:sqref>C48</xm:sqref>
        </x14:dataValidation>
        <x14:dataValidation type="list" allowBlank="1" showInputMessage="1" showErrorMessage="1" promptTitle="Akkumulátortöltő áram" prompt="Vállassza ki a központ beállított akummulátortöltő áramát" xr:uid="{A9CA472A-2911-4FA4-937A-A9CE49E75BDB}">
          <x14:formula1>
            <xm:f>Segédtáblázat!$E$3:$E$4</xm:f>
          </x14:formula1>
          <xm:sqref>E56:E57 E4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3623F-AD04-4E08-8818-B0E014058980}">
  <sheetPr codeName="Munka9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162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hidden="1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610" priority="55" operator="greaterThan">
      <formula>$B$9</formula>
    </cfRule>
  </conditionalFormatting>
  <conditionalFormatting sqref="H48">
    <cfRule type="cellIs" dxfId="609" priority="51" operator="greaterThan">
      <formula>18</formula>
    </cfRule>
  </conditionalFormatting>
  <conditionalFormatting sqref="J74">
    <cfRule type="cellIs" dxfId="608" priority="48" operator="greaterThan">
      <formula>1</formula>
    </cfRule>
  </conditionalFormatting>
  <conditionalFormatting sqref="H87">
    <cfRule type="cellIs" dxfId="607" priority="44" operator="greaterThan">
      <formula>18</formula>
    </cfRule>
  </conditionalFormatting>
  <conditionalFormatting sqref="B9">
    <cfRule type="cellIs" dxfId="606" priority="43" operator="lessThan">
      <formula>0</formula>
    </cfRule>
  </conditionalFormatting>
  <conditionalFormatting sqref="B20">
    <cfRule type="cellIs" dxfId="605" priority="42" operator="lessThan">
      <formula>0</formula>
    </cfRule>
  </conditionalFormatting>
  <conditionalFormatting sqref="B23">
    <cfRule type="cellIs" dxfId="604" priority="41" operator="lessThan">
      <formula>0</formula>
    </cfRule>
  </conditionalFormatting>
  <conditionalFormatting sqref="B31">
    <cfRule type="cellIs" dxfId="603" priority="40" operator="lessThan">
      <formula>0</formula>
    </cfRule>
  </conditionalFormatting>
  <conditionalFormatting sqref="B34">
    <cfRule type="cellIs" dxfId="602" priority="39" operator="lessThan">
      <formula>0</formula>
    </cfRule>
  </conditionalFormatting>
  <conditionalFormatting sqref="B37">
    <cfRule type="cellIs" dxfId="601" priority="38" operator="lessThan">
      <formula>0</formula>
    </cfRule>
  </conditionalFormatting>
  <conditionalFormatting sqref="B40">
    <cfRule type="cellIs" dxfId="600" priority="37" operator="lessThan">
      <formula>0</formula>
    </cfRule>
  </conditionalFormatting>
  <conditionalFormatting sqref="B26">
    <cfRule type="cellIs" dxfId="599" priority="36" operator="lessThan">
      <formula>0</formula>
    </cfRule>
  </conditionalFormatting>
  <conditionalFormatting sqref="J7">
    <cfRule type="cellIs" dxfId="598" priority="33" operator="greaterThan">
      <formula>0</formula>
    </cfRule>
  </conditionalFormatting>
  <conditionalFormatting sqref="J11">
    <cfRule type="cellIs" dxfId="597" priority="32" operator="greaterThan">
      <formula>0</formula>
    </cfRule>
  </conditionalFormatting>
  <conditionalFormatting sqref="J15">
    <cfRule type="cellIs" dxfId="596" priority="31" operator="greaterThan">
      <formula>0</formula>
    </cfRule>
  </conditionalFormatting>
  <conditionalFormatting sqref="I16">
    <cfRule type="cellIs" dxfId="595" priority="30" operator="greaterThan">
      <formula>0</formula>
    </cfRule>
  </conditionalFormatting>
  <conditionalFormatting sqref="J18">
    <cfRule type="cellIs" dxfId="594" priority="29" operator="greaterThan">
      <formula>0</formula>
    </cfRule>
  </conditionalFormatting>
  <conditionalFormatting sqref="I19">
    <cfRule type="cellIs" dxfId="593" priority="28" operator="greaterThan">
      <formula>0</formula>
    </cfRule>
  </conditionalFormatting>
  <conditionalFormatting sqref="J21">
    <cfRule type="cellIs" dxfId="592" priority="27" operator="greaterThan">
      <formula>0</formula>
    </cfRule>
  </conditionalFormatting>
  <conditionalFormatting sqref="I22">
    <cfRule type="cellIs" dxfId="591" priority="26" operator="greaterThan">
      <formula>0</formula>
    </cfRule>
  </conditionalFormatting>
  <conditionalFormatting sqref="I25">
    <cfRule type="cellIs" dxfId="590" priority="25" operator="greaterThan">
      <formula>0</formula>
    </cfRule>
  </conditionalFormatting>
  <conditionalFormatting sqref="J24">
    <cfRule type="cellIs" dxfId="589" priority="24" operator="greaterThan">
      <formula>0</formula>
    </cfRule>
  </conditionalFormatting>
  <conditionalFormatting sqref="J28">
    <cfRule type="cellIs" dxfId="588" priority="23" operator="greaterThan">
      <formula>0</formula>
    </cfRule>
  </conditionalFormatting>
  <conditionalFormatting sqref="J30">
    <cfRule type="cellIs" dxfId="587" priority="22" operator="greaterThan">
      <formula>0</formula>
    </cfRule>
  </conditionalFormatting>
  <conditionalFormatting sqref="J33">
    <cfRule type="cellIs" dxfId="586" priority="21" operator="greaterThan">
      <formula>0</formula>
    </cfRule>
  </conditionalFormatting>
  <conditionalFormatting sqref="J36">
    <cfRule type="cellIs" dxfId="585" priority="20" operator="greaterThan">
      <formula>0</formula>
    </cfRule>
  </conditionalFormatting>
  <conditionalFormatting sqref="J39">
    <cfRule type="cellIs" dxfId="584" priority="19" operator="greaterThan">
      <formula>0</formula>
    </cfRule>
  </conditionalFormatting>
  <conditionalFormatting sqref="I46">
    <cfRule type="cellIs" dxfId="583" priority="14" operator="greaterThan">
      <formula>0</formula>
    </cfRule>
  </conditionalFormatting>
  <conditionalFormatting sqref="J48">
    <cfRule type="expression" dxfId="582" priority="10">
      <formula>$J$48&gt;$H$4</formula>
    </cfRule>
    <cfRule type="cellIs" dxfId="581" priority="11" operator="lessThan">
      <formula>$H$4</formula>
    </cfRule>
    <cfRule type="cellIs" dxfId="580" priority="12" operator="greaterThan">
      <formula>$H$4</formula>
    </cfRule>
  </conditionalFormatting>
  <conditionalFormatting sqref="I42:I45">
    <cfRule type="cellIs" dxfId="579" priority="8" operator="greaterThan">
      <formula>0</formula>
    </cfRule>
  </conditionalFormatting>
  <conditionalFormatting sqref="K42">
    <cfRule type="cellIs" dxfId="578" priority="9" operator="greaterThan">
      <formula>2000</formula>
    </cfRule>
  </conditionalFormatting>
  <conditionalFormatting sqref="K43">
    <cfRule type="cellIs" dxfId="577" priority="7" operator="greaterThan">
      <formula>700</formula>
    </cfRule>
  </conditionalFormatting>
  <conditionalFormatting sqref="K44">
    <cfRule type="cellIs" dxfId="576" priority="6" operator="greaterThan">
      <formula>700</formula>
    </cfRule>
  </conditionalFormatting>
  <conditionalFormatting sqref="K45">
    <cfRule type="cellIs" dxfId="575" priority="5" operator="greaterThan">
      <formula>700</formula>
    </cfRule>
  </conditionalFormatting>
  <conditionalFormatting sqref="K16">
    <cfRule type="cellIs" dxfId="39" priority="4" operator="greaterThan">
      <formula>50</formula>
    </cfRule>
  </conditionalFormatting>
  <conditionalFormatting sqref="K19">
    <cfRule type="cellIs" dxfId="38" priority="3" operator="greaterThan">
      <formula>100</formula>
    </cfRule>
  </conditionalFormatting>
  <conditionalFormatting sqref="K22">
    <cfRule type="cellIs" dxfId="37" priority="2" operator="greaterThan">
      <formula>200</formula>
    </cfRule>
  </conditionalFormatting>
  <conditionalFormatting sqref="K25">
    <cfRule type="cellIs" dxfId="36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17DDBF04-B0E9-4B43-A591-19353643B865}">
      <formula1>$C$39:$C$40</formula1>
    </dataValidation>
    <dataValidation type="list" allowBlank="1" showInputMessage="1" showErrorMessage="1" promptTitle="Akkumulátor kapacitás választása" prompt="Akkumulátor kapacitás választása" sqref="C87" xr:uid="{B8B936D7-DF68-4290-AA5A-FD2899519AF8}">
      <formula1>$C$22:$C$36</formula1>
    </dataValidation>
    <dataValidation allowBlank="1" showInputMessage="1" showErrorMessage="1" promptTitle="DSC NEO HS..." sqref="C6 C57" xr:uid="{625E08AA-69E6-43BC-A460-300C7D6940E9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E9D94532-7EC7-4E3A-B44C-D701E3A7A4F7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C24EFCFC-517E-490F-9F60-E3C2BBCE91B0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2A5525E1-E820-42FB-8CDD-84505DB0D36D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88472402-D63C-4E52-9482-EC7B7F018F17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FC46994D-5455-4CD4-96B1-40F0CFB68BD1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8D9DEFD9-C1A3-4F53-A9E1-5AC979C24274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80CFA96F-E743-46BD-BFE6-11A25A3FC7F7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21A99C03-C2B7-4D85-99FD-9FE7CE21A585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285E9D4D-FAFC-4924-B0B4-6368AA5999FE}">
          <x14:formula1>
            <xm:f>Segédtáblázat!$B$3:$B$5</xm:f>
          </x14:formula1>
          <xm:sqref>C56</xm:sqref>
        </x14:dataValidation>
        <x14:dataValidation type="list" allowBlank="1" showInputMessage="1" showErrorMessage="1" xr:uid="{8BA5C63D-E1FD-4D83-9920-AABF2226E8EB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F0350DF8-2959-4D72-9E76-850331FB63FD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9251F61F-3ECE-4003-B8D2-8C58159B5803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E1AF6557-BFEF-40B2-AB03-F6EBBFAC3F1A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486B09DD-A61B-444B-9214-2A4ECF277401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484AADF0-9326-4155-97C9-81BF2BA9F0F3}">
          <x14:formula1>
            <xm:f>Segédtáblázat!$C$22:$C$24</xm:f>
          </x14:formula1>
          <xm:sqref>C48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A259F-DEE6-4185-A34C-C1CECE7F85B1}">
  <sheetPr codeName="Munka16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161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566" priority="55" operator="greaterThan">
      <formula>$B$9</formula>
    </cfRule>
  </conditionalFormatting>
  <conditionalFormatting sqref="H48">
    <cfRule type="cellIs" dxfId="565" priority="51" operator="greaterThan">
      <formula>18</formula>
    </cfRule>
  </conditionalFormatting>
  <conditionalFormatting sqref="J74">
    <cfRule type="cellIs" dxfId="564" priority="48" operator="greaterThan">
      <formula>1</formula>
    </cfRule>
  </conditionalFormatting>
  <conditionalFormatting sqref="H87">
    <cfRule type="cellIs" dxfId="563" priority="44" operator="greaterThan">
      <formula>18</formula>
    </cfRule>
  </conditionalFormatting>
  <conditionalFormatting sqref="B9">
    <cfRule type="cellIs" dxfId="562" priority="43" operator="lessThan">
      <formula>0</formula>
    </cfRule>
  </conditionalFormatting>
  <conditionalFormatting sqref="B20">
    <cfRule type="cellIs" dxfId="561" priority="42" operator="lessThan">
      <formula>0</formula>
    </cfRule>
  </conditionalFormatting>
  <conditionalFormatting sqref="B23">
    <cfRule type="cellIs" dxfId="560" priority="41" operator="lessThan">
      <formula>0</formula>
    </cfRule>
  </conditionalFormatting>
  <conditionalFormatting sqref="B31">
    <cfRule type="cellIs" dxfId="559" priority="40" operator="lessThan">
      <formula>0</formula>
    </cfRule>
  </conditionalFormatting>
  <conditionalFormatting sqref="B34">
    <cfRule type="cellIs" dxfId="558" priority="39" operator="lessThan">
      <formula>0</formula>
    </cfRule>
  </conditionalFormatting>
  <conditionalFormatting sqref="B37">
    <cfRule type="cellIs" dxfId="557" priority="38" operator="lessThan">
      <formula>0</formula>
    </cfRule>
  </conditionalFormatting>
  <conditionalFormatting sqref="B40">
    <cfRule type="cellIs" dxfId="556" priority="37" operator="lessThan">
      <formula>0</formula>
    </cfRule>
  </conditionalFormatting>
  <conditionalFormatting sqref="B26">
    <cfRule type="cellIs" dxfId="555" priority="36" operator="lessThan">
      <formula>0</formula>
    </cfRule>
  </conditionalFormatting>
  <conditionalFormatting sqref="J7">
    <cfRule type="cellIs" dxfId="554" priority="33" operator="greaterThan">
      <formula>0</formula>
    </cfRule>
  </conditionalFormatting>
  <conditionalFormatting sqref="J11">
    <cfRule type="cellIs" dxfId="553" priority="32" operator="greaterThan">
      <formula>0</formula>
    </cfRule>
  </conditionalFormatting>
  <conditionalFormatting sqref="J15">
    <cfRule type="cellIs" dxfId="552" priority="31" operator="greaterThan">
      <formula>0</formula>
    </cfRule>
  </conditionalFormatting>
  <conditionalFormatting sqref="I16">
    <cfRule type="cellIs" dxfId="551" priority="30" operator="greaterThan">
      <formula>0</formula>
    </cfRule>
  </conditionalFormatting>
  <conditionalFormatting sqref="J18">
    <cfRule type="cellIs" dxfId="550" priority="29" operator="greaterThan">
      <formula>0</formula>
    </cfRule>
  </conditionalFormatting>
  <conditionalFormatting sqref="I19">
    <cfRule type="cellIs" dxfId="549" priority="28" operator="greaterThan">
      <formula>0</formula>
    </cfRule>
  </conditionalFormatting>
  <conditionalFormatting sqref="J21">
    <cfRule type="cellIs" dxfId="548" priority="27" operator="greaterThan">
      <formula>0</formula>
    </cfRule>
  </conditionalFormatting>
  <conditionalFormatting sqref="I22">
    <cfRule type="cellIs" dxfId="547" priority="26" operator="greaterThan">
      <formula>0</formula>
    </cfRule>
  </conditionalFormatting>
  <conditionalFormatting sqref="I25">
    <cfRule type="cellIs" dxfId="546" priority="25" operator="greaterThan">
      <formula>0</formula>
    </cfRule>
  </conditionalFormatting>
  <conditionalFormatting sqref="J24">
    <cfRule type="cellIs" dxfId="545" priority="24" operator="greaterThan">
      <formula>0</formula>
    </cfRule>
  </conditionalFormatting>
  <conditionalFormatting sqref="J28">
    <cfRule type="cellIs" dxfId="544" priority="23" operator="greaterThan">
      <formula>0</formula>
    </cfRule>
  </conditionalFormatting>
  <conditionalFormatting sqref="J30">
    <cfRule type="cellIs" dxfId="543" priority="22" operator="greaterThan">
      <formula>0</formula>
    </cfRule>
  </conditionalFormatting>
  <conditionalFormatting sqref="J33">
    <cfRule type="cellIs" dxfId="542" priority="21" operator="greaterThan">
      <formula>0</formula>
    </cfRule>
  </conditionalFormatting>
  <conditionalFormatting sqref="J36">
    <cfRule type="cellIs" dxfId="541" priority="20" operator="greaterThan">
      <formula>0</formula>
    </cfRule>
  </conditionalFormatting>
  <conditionalFormatting sqref="J39">
    <cfRule type="cellIs" dxfId="540" priority="19" operator="greaterThan">
      <formula>0</formula>
    </cfRule>
  </conditionalFormatting>
  <conditionalFormatting sqref="I46">
    <cfRule type="cellIs" dxfId="539" priority="14" operator="greaterThan">
      <formula>0</formula>
    </cfRule>
  </conditionalFormatting>
  <conditionalFormatting sqref="J48">
    <cfRule type="expression" dxfId="538" priority="10">
      <formula>$J$48&gt;$H$4</formula>
    </cfRule>
    <cfRule type="cellIs" dxfId="537" priority="11" operator="lessThan">
      <formula>$H$4</formula>
    </cfRule>
    <cfRule type="cellIs" dxfId="536" priority="12" operator="greaterThan">
      <formula>$H$4</formula>
    </cfRule>
  </conditionalFormatting>
  <conditionalFormatting sqref="I42:I45">
    <cfRule type="cellIs" dxfId="535" priority="8" operator="greaterThan">
      <formula>0</formula>
    </cfRule>
  </conditionalFormatting>
  <conditionalFormatting sqref="K42">
    <cfRule type="cellIs" dxfId="534" priority="9" operator="greaterThan">
      <formula>2000</formula>
    </cfRule>
  </conditionalFormatting>
  <conditionalFormatting sqref="K43">
    <cfRule type="cellIs" dxfId="533" priority="7" operator="greaterThan">
      <formula>700</formula>
    </cfRule>
  </conditionalFormatting>
  <conditionalFormatting sqref="K44">
    <cfRule type="cellIs" dxfId="532" priority="6" operator="greaterThan">
      <formula>700</formula>
    </cfRule>
  </conditionalFormatting>
  <conditionalFormatting sqref="K45">
    <cfRule type="cellIs" dxfId="531" priority="5" operator="greaterThan">
      <formula>700</formula>
    </cfRule>
  </conditionalFormatting>
  <conditionalFormatting sqref="K16">
    <cfRule type="cellIs" dxfId="35" priority="4" operator="greaterThan">
      <formula>50</formula>
    </cfRule>
  </conditionalFormatting>
  <conditionalFormatting sqref="K19">
    <cfRule type="cellIs" dxfId="34" priority="3" operator="greaterThan">
      <formula>100</formula>
    </cfRule>
  </conditionalFormatting>
  <conditionalFormatting sqref="K22">
    <cfRule type="cellIs" dxfId="33" priority="2" operator="greaterThan">
      <formula>200</formula>
    </cfRule>
  </conditionalFormatting>
  <conditionalFormatting sqref="K25">
    <cfRule type="cellIs" dxfId="32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312A90F5-D699-42F7-A327-1F459DC7BBAB}">
      <formula1>$C$39:$C$40</formula1>
    </dataValidation>
    <dataValidation type="list" allowBlank="1" showInputMessage="1" showErrorMessage="1" promptTitle="Akkumulátor kapacitás választása" prompt="Akkumulátor kapacitás választása" sqref="C87" xr:uid="{A63A3A04-7405-4CD0-BFA9-C9086CEAD53D}">
      <formula1>$C$22:$C$36</formula1>
    </dataValidation>
    <dataValidation allowBlank="1" showInputMessage="1" showErrorMessage="1" promptTitle="DSC NEO HS..." sqref="C6 C57" xr:uid="{06E38936-079F-41E7-931D-C7E6379B26C0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0C157548-F4ED-4D2F-AB58-50AEB3DA9B76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2CAFA5EB-4DBB-4554-B54B-551A570E89EF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77E3E511-5029-47C9-9DCC-81B6A936507E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F4354C8B-486C-46A6-AEFD-BDDAE589F12F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A3EE82C6-4681-401F-8DB7-892CE580B25E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472AFA95-3D6F-4269-8090-F0E3F9828EBA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60BD73AE-C5EF-43EB-8160-E8D9A8610323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541D0105-41F4-4433-B6ED-79CB2B94622C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49FFE34D-3CFB-4CBD-92A3-219C1C939B23}">
          <x14:formula1>
            <xm:f>Segédtáblázat!$B$3:$B$5</xm:f>
          </x14:formula1>
          <xm:sqref>C56</xm:sqref>
        </x14:dataValidation>
        <x14:dataValidation type="list" allowBlank="1" showInputMessage="1" showErrorMessage="1" xr:uid="{692AB42F-2C29-4B1E-9926-952688786A97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2543B29F-5585-4845-B577-8B49C0A21563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E8CA9372-F4DA-4CED-9820-5C5538FCCAD3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09BDFB51-4658-41C4-B613-895B63E7F250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240EA44F-0F76-46AE-8F72-8B0D88478D70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1F82148E-C7D2-4994-931B-042636B75A7D}">
          <x14:formula1>
            <xm:f>Segédtáblázat!$C$22:$C$24</xm:f>
          </x14:formula1>
          <xm:sqref>C48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2B6A-1BF3-4E56-AEAB-7A909686D28C}">
  <sheetPr codeName="Munka24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160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7"/>
      <c r="B3" s="41" t="s">
        <v>126</v>
      </c>
      <c r="C3" s="9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221"/>
      <c r="C4" s="157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15"/>
      <c r="B5" s="222" t="s">
        <v>20</v>
      </c>
      <c r="C5" s="16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522" priority="55" operator="greaterThan">
      <formula>$B$9</formula>
    </cfRule>
  </conditionalFormatting>
  <conditionalFormatting sqref="H48">
    <cfRule type="cellIs" dxfId="521" priority="51" operator="greaterThan">
      <formula>18</formula>
    </cfRule>
  </conditionalFormatting>
  <conditionalFormatting sqref="J74">
    <cfRule type="cellIs" dxfId="520" priority="48" operator="greaterThan">
      <formula>1</formula>
    </cfRule>
  </conditionalFormatting>
  <conditionalFormatting sqref="H87">
    <cfRule type="cellIs" dxfId="519" priority="44" operator="greaterThan">
      <formula>18</formula>
    </cfRule>
  </conditionalFormatting>
  <conditionalFormatting sqref="B9">
    <cfRule type="cellIs" dxfId="518" priority="43" operator="lessThan">
      <formula>0</formula>
    </cfRule>
  </conditionalFormatting>
  <conditionalFormatting sqref="B20">
    <cfRule type="cellIs" dxfId="517" priority="42" operator="lessThan">
      <formula>0</formula>
    </cfRule>
  </conditionalFormatting>
  <conditionalFormatting sqref="B23">
    <cfRule type="cellIs" dxfId="516" priority="41" operator="lessThan">
      <formula>0</formula>
    </cfRule>
  </conditionalFormatting>
  <conditionalFormatting sqref="B31">
    <cfRule type="cellIs" dxfId="515" priority="40" operator="lessThan">
      <formula>0</formula>
    </cfRule>
  </conditionalFormatting>
  <conditionalFormatting sqref="B34">
    <cfRule type="cellIs" dxfId="514" priority="39" operator="lessThan">
      <formula>0</formula>
    </cfRule>
  </conditionalFormatting>
  <conditionalFormatting sqref="B37">
    <cfRule type="cellIs" dxfId="513" priority="38" operator="lessThan">
      <formula>0</formula>
    </cfRule>
  </conditionalFormatting>
  <conditionalFormatting sqref="B40">
    <cfRule type="cellIs" dxfId="512" priority="37" operator="lessThan">
      <formula>0</formula>
    </cfRule>
  </conditionalFormatting>
  <conditionalFormatting sqref="B26">
    <cfRule type="cellIs" dxfId="511" priority="36" operator="lessThan">
      <formula>0</formula>
    </cfRule>
  </conditionalFormatting>
  <conditionalFormatting sqref="J7">
    <cfRule type="cellIs" dxfId="510" priority="33" operator="greaterThan">
      <formula>0</formula>
    </cfRule>
  </conditionalFormatting>
  <conditionalFormatting sqref="J11">
    <cfRule type="cellIs" dxfId="509" priority="32" operator="greaterThan">
      <formula>0</formula>
    </cfRule>
  </conditionalFormatting>
  <conditionalFormatting sqref="J15">
    <cfRule type="cellIs" dxfId="508" priority="31" operator="greaterThan">
      <formula>0</formula>
    </cfRule>
  </conditionalFormatting>
  <conditionalFormatting sqref="I16">
    <cfRule type="cellIs" dxfId="507" priority="30" operator="greaterThan">
      <formula>0</formula>
    </cfRule>
  </conditionalFormatting>
  <conditionalFormatting sqref="J18">
    <cfRule type="cellIs" dxfId="506" priority="29" operator="greaterThan">
      <formula>0</formula>
    </cfRule>
  </conditionalFormatting>
  <conditionalFormatting sqref="I19">
    <cfRule type="cellIs" dxfId="505" priority="28" operator="greaterThan">
      <formula>0</formula>
    </cfRule>
  </conditionalFormatting>
  <conditionalFormatting sqref="J21">
    <cfRule type="cellIs" dxfId="504" priority="27" operator="greaterThan">
      <formula>0</formula>
    </cfRule>
  </conditionalFormatting>
  <conditionalFormatting sqref="I22">
    <cfRule type="cellIs" dxfId="503" priority="26" operator="greaterThan">
      <formula>0</formula>
    </cfRule>
  </conditionalFormatting>
  <conditionalFormatting sqref="I25">
    <cfRule type="cellIs" dxfId="502" priority="25" operator="greaterThan">
      <formula>0</formula>
    </cfRule>
  </conditionalFormatting>
  <conditionalFormatting sqref="J24">
    <cfRule type="cellIs" dxfId="501" priority="24" operator="greaterThan">
      <formula>0</formula>
    </cfRule>
  </conditionalFormatting>
  <conditionalFormatting sqref="J28">
    <cfRule type="cellIs" dxfId="500" priority="23" operator="greaterThan">
      <formula>0</formula>
    </cfRule>
  </conditionalFormatting>
  <conditionalFormatting sqref="J30">
    <cfRule type="cellIs" dxfId="499" priority="22" operator="greaterThan">
      <formula>0</formula>
    </cfRule>
  </conditionalFormatting>
  <conditionalFormatting sqref="J33">
    <cfRule type="cellIs" dxfId="498" priority="21" operator="greaterThan">
      <formula>0</formula>
    </cfRule>
  </conditionalFormatting>
  <conditionalFormatting sqref="J36">
    <cfRule type="cellIs" dxfId="497" priority="20" operator="greaterThan">
      <formula>0</formula>
    </cfRule>
  </conditionalFormatting>
  <conditionalFormatting sqref="J39">
    <cfRule type="cellIs" dxfId="496" priority="19" operator="greaterThan">
      <formula>0</formula>
    </cfRule>
  </conditionalFormatting>
  <conditionalFormatting sqref="I46">
    <cfRule type="cellIs" dxfId="495" priority="14" operator="greaterThan">
      <formula>0</formula>
    </cfRule>
  </conditionalFormatting>
  <conditionalFormatting sqref="J48">
    <cfRule type="expression" dxfId="494" priority="10">
      <formula>$J$48&gt;$H$4</formula>
    </cfRule>
    <cfRule type="cellIs" dxfId="493" priority="11" operator="lessThan">
      <formula>$H$4</formula>
    </cfRule>
    <cfRule type="cellIs" dxfId="492" priority="12" operator="greaterThan">
      <formula>$H$4</formula>
    </cfRule>
  </conditionalFormatting>
  <conditionalFormatting sqref="I42:I45">
    <cfRule type="cellIs" dxfId="491" priority="8" operator="greaterThan">
      <formula>0</formula>
    </cfRule>
  </conditionalFormatting>
  <conditionalFormatting sqref="K42">
    <cfRule type="cellIs" dxfId="490" priority="9" operator="greaterThan">
      <formula>2000</formula>
    </cfRule>
  </conditionalFormatting>
  <conditionalFormatting sqref="K43">
    <cfRule type="cellIs" dxfId="489" priority="7" operator="greaterThan">
      <formula>700</formula>
    </cfRule>
  </conditionalFormatting>
  <conditionalFormatting sqref="K44">
    <cfRule type="cellIs" dxfId="488" priority="6" operator="greaterThan">
      <formula>700</formula>
    </cfRule>
  </conditionalFormatting>
  <conditionalFormatting sqref="K45">
    <cfRule type="cellIs" dxfId="487" priority="5" operator="greaterThan">
      <formula>700</formula>
    </cfRule>
  </conditionalFormatting>
  <conditionalFormatting sqref="K16">
    <cfRule type="cellIs" dxfId="31" priority="4" operator="greaterThan">
      <formula>50</formula>
    </cfRule>
  </conditionalFormatting>
  <conditionalFormatting sqref="K19">
    <cfRule type="cellIs" dxfId="30" priority="3" operator="greaterThan">
      <formula>100</formula>
    </cfRule>
  </conditionalFormatting>
  <conditionalFormatting sqref="K22">
    <cfRule type="cellIs" dxfId="29" priority="2" operator="greaterThan">
      <formula>200</formula>
    </cfRule>
  </conditionalFormatting>
  <conditionalFormatting sqref="K25">
    <cfRule type="cellIs" dxfId="28" priority="1" operator="greaterThan">
      <formula>500</formula>
    </cfRule>
  </conditionalFormatting>
  <dataValidations disablePrompts="1" count="3">
    <dataValidation type="list" allowBlank="1" showInputMessage="1" showErrorMessage="1" promptTitle="Akkumulátorok száma  a központon" prompt="Akkumulátorok száma  a központon" sqref="F87" xr:uid="{DEDD1307-6C1A-484E-94FA-AAA502651441}">
      <formula1>$C$39:$C$40</formula1>
    </dataValidation>
    <dataValidation type="list" allowBlank="1" showInputMessage="1" showErrorMessage="1" promptTitle="Akkumulátor kapacitás választása" prompt="Akkumulátor kapacitás választása" sqref="C87" xr:uid="{9D17F7F5-215E-45EA-8598-057BD9B1F901}">
      <formula1>$C$22:$C$36</formula1>
    </dataValidation>
    <dataValidation allowBlank="1" showInputMessage="1" showErrorMessage="1" promptTitle="DSC NEO HS..." sqref="C6 C57" xr:uid="{06BC45C0-F144-4954-B8C8-CBABAEDF7952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128397F5-1986-452F-A111-C98658B727AB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0F4A31CC-62E4-4C4C-84B3-4493456E94AD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CC62E14B-2513-4F3C-B89F-154280004E6F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B1E048B5-D850-49B0-8ABE-A65274760B99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1F774D52-7E0D-4D83-8F69-DE30F1C56C50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5EAA864C-2FDF-4B5F-AE7D-0C7C772F10E3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B3C4EB47-2759-41D0-93FE-EA019088D584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85C73A72-C793-46B7-83B6-7B43D3B33F7E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promptTitle="DSC NEO HS..." xr:uid="{AB077C47-6E37-420D-B081-519E795743BB}">
          <x14:formula1>
            <xm:f>Segédtáblázat!$B$3:$B$5</xm:f>
          </x14:formula1>
          <xm:sqref>C56 C5</xm:sqref>
        </x14:dataValidation>
        <x14:dataValidation type="list" allowBlank="1" showInputMessage="1" showErrorMessage="1" xr:uid="{A376E27C-5352-4636-8132-397A017BB0A2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8532A75E-AEB6-4919-B30D-473920268D32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34B54AC9-C16B-49EE-92A6-CBF7F2014976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185B7022-239A-47B9-9574-57DDA7141C35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6864F5F1-1BC0-485A-A58F-5DE8E8E3049F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47CBB625-1F50-4A76-BF45-7CA34227D1C6}">
          <x14:formula1>
            <xm:f>Segédtáblázat!$C$22:$C$24</xm:f>
          </x14:formula1>
          <xm:sqref>C48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7450B-B36D-4F5A-8032-2CFC5C669164}">
  <sheetPr codeName="Munka8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158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478" priority="55" operator="greaterThan">
      <formula>$B$9</formula>
    </cfRule>
  </conditionalFormatting>
  <conditionalFormatting sqref="H48">
    <cfRule type="cellIs" dxfId="477" priority="51" operator="greaterThan">
      <formula>18</formula>
    </cfRule>
  </conditionalFormatting>
  <conditionalFormatting sqref="J74">
    <cfRule type="cellIs" dxfId="476" priority="48" operator="greaterThan">
      <formula>1</formula>
    </cfRule>
  </conditionalFormatting>
  <conditionalFormatting sqref="H87">
    <cfRule type="cellIs" dxfId="475" priority="44" operator="greaterThan">
      <formula>18</formula>
    </cfRule>
  </conditionalFormatting>
  <conditionalFormatting sqref="B9">
    <cfRule type="cellIs" dxfId="474" priority="43" operator="lessThan">
      <formula>0</formula>
    </cfRule>
  </conditionalFormatting>
  <conditionalFormatting sqref="B20">
    <cfRule type="cellIs" dxfId="473" priority="42" operator="lessThan">
      <formula>0</formula>
    </cfRule>
  </conditionalFormatting>
  <conditionalFormatting sqref="B23">
    <cfRule type="cellIs" dxfId="472" priority="41" operator="lessThan">
      <formula>0</formula>
    </cfRule>
  </conditionalFormatting>
  <conditionalFormatting sqref="B31">
    <cfRule type="cellIs" dxfId="471" priority="40" operator="lessThan">
      <formula>0</formula>
    </cfRule>
  </conditionalFormatting>
  <conditionalFormatting sqref="B34">
    <cfRule type="cellIs" dxfId="470" priority="39" operator="lessThan">
      <formula>0</formula>
    </cfRule>
  </conditionalFormatting>
  <conditionalFormatting sqref="B37">
    <cfRule type="cellIs" dxfId="469" priority="38" operator="lessThan">
      <formula>0</formula>
    </cfRule>
  </conditionalFormatting>
  <conditionalFormatting sqref="B40">
    <cfRule type="cellIs" dxfId="468" priority="37" operator="lessThan">
      <formula>0</formula>
    </cfRule>
  </conditionalFormatting>
  <conditionalFormatting sqref="B26">
    <cfRule type="cellIs" dxfId="467" priority="36" operator="lessThan">
      <formula>0</formula>
    </cfRule>
  </conditionalFormatting>
  <conditionalFormatting sqref="J7">
    <cfRule type="cellIs" dxfId="466" priority="33" operator="greaterThan">
      <formula>0</formula>
    </cfRule>
  </conditionalFormatting>
  <conditionalFormatting sqref="J11">
    <cfRule type="cellIs" dxfId="465" priority="32" operator="greaterThan">
      <formula>0</formula>
    </cfRule>
  </conditionalFormatting>
  <conditionalFormatting sqref="J15">
    <cfRule type="cellIs" dxfId="464" priority="31" operator="greaterThan">
      <formula>0</formula>
    </cfRule>
  </conditionalFormatting>
  <conditionalFormatting sqref="I16">
    <cfRule type="cellIs" dxfId="463" priority="30" operator="greaterThan">
      <formula>0</formula>
    </cfRule>
  </conditionalFormatting>
  <conditionalFormatting sqref="J18">
    <cfRule type="cellIs" dxfId="462" priority="29" operator="greaterThan">
      <formula>0</formula>
    </cfRule>
  </conditionalFormatting>
  <conditionalFormatting sqref="I19">
    <cfRule type="cellIs" dxfId="461" priority="28" operator="greaterThan">
      <formula>0</formula>
    </cfRule>
  </conditionalFormatting>
  <conditionalFormatting sqref="J21">
    <cfRule type="cellIs" dxfId="460" priority="27" operator="greaterThan">
      <formula>0</formula>
    </cfRule>
  </conditionalFormatting>
  <conditionalFormatting sqref="I22">
    <cfRule type="cellIs" dxfId="459" priority="26" operator="greaterThan">
      <formula>0</formula>
    </cfRule>
  </conditionalFormatting>
  <conditionalFormatting sqref="I25">
    <cfRule type="cellIs" dxfId="458" priority="25" operator="greaterThan">
      <formula>0</formula>
    </cfRule>
  </conditionalFormatting>
  <conditionalFormatting sqref="J24">
    <cfRule type="cellIs" dxfId="457" priority="24" operator="greaterThan">
      <formula>0</formula>
    </cfRule>
  </conditionalFormatting>
  <conditionalFormatting sqref="J28">
    <cfRule type="cellIs" dxfId="456" priority="23" operator="greaterThan">
      <formula>0</formula>
    </cfRule>
  </conditionalFormatting>
  <conditionalFormatting sqref="J30">
    <cfRule type="cellIs" dxfId="455" priority="22" operator="greaterThan">
      <formula>0</formula>
    </cfRule>
  </conditionalFormatting>
  <conditionalFormatting sqref="J33">
    <cfRule type="cellIs" dxfId="454" priority="21" operator="greaterThan">
      <formula>0</formula>
    </cfRule>
  </conditionalFormatting>
  <conditionalFormatting sqref="J36">
    <cfRule type="cellIs" dxfId="453" priority="20" operator="greaterThan">
      <formula>0</formula>
    </cfRule>
  </conditionalFormatting>
  <conditionalFormatting sqref="J39">
    <cfRule type="cellIs" dxfId="452" priority="19" operator="greaterThan">
      <formula>0</formula>
    </cfRule>
  </conditionalFormatting>
  <conditionalFormatting sqref="I46">
    <cfRule type="cellIs" dxfId="451" priority="14" operator="greaterThan">
      <formula>0</formula>
    </cfRule>
  </conditionalFormatting>
  <conditionalFormatting sqref="J48">
    <cfRule type="expression" dxfId="450" priority="10">
      <formula>$J$48&gt;$H$4</formula>
    </cfRule>
    <cfRule type="cellIs" dxfId="449" priority="11" operator="lessThan">
      <formula>$H$4</formula>
    </cfRule>
    <cfRule type="cellIs" dxfId="448" priority="12" operator="greaterThan">
      <formula>$H$4</formula>
    </cfRule>
  </conditionalFormatting>
  <conditionalFormatting sqref="I42:I45">
    <cfRule type="cellIs" dxfId="447" priority="8" operator="greaterThan">
      <formula>0</formula>
    </cfRule>
  </conditionalFormatting>
  <conditionalFormatting sqref="K42">
    <cfRule type="cellIs" dxfId="446" priority="9" operator="greaterThan">
      <formula>2000</formula>
    </cfRule>
  </conditionalFormatting>
  <conditionalFormatting sqref="K43">
    <cfRule type="cellIs" dxfId="445" priority="7" operator="greaterThan">
      <formula>700</formula>
    </cfRule>
  </conditionalFormatting>
  <conditionalFormatting sqref="K44">
    <cfRule type="cellIs" dxfId="444" priority="6" operator="greaterThan">
      <formula>700</formula>
    </cfRule>
  </conditionalFormatting>
  <conditionalFormatting sqref="K45">
    <cfRule type="cellIs" dxfId="443" priority="5" operator="greaterThan">
      <formula>700</formula>
    </cfRule>
  </conditionalFormatting>
  <conditionalFormatting sqref="K16">
    <cfRule type="cellIs" dxfId="27" priority="4" operator="greaterThan">
      <formula>50</formula>
    </cfRule>
  </conditionalFormatting>
  <conditionalFormatting sqref="K19">
    <cfRule type="cellIs" dxfId="26" priority="3" operator="greaterThan">
      <formula>100</formula>
    </cfRule>
  </conditionalFormatting>
  <conditionalFormatting sqref="K22">
    <cfRule type="cellIs" dxfId="25" priority="2" operator="greaterThan">
      <formula>200</formula>
    </cfRule>
  </conditionalFormatting>
  <conditionalFormatting sqref="K25">
    <cfRule type="cellIs" dxfId="24" priority="1" operator="greaterThan">
      <formula>500</formula>
    </cfRule>
  </conditionalFormatting>
  <dataValidations count="3">
    <dataValidation allowBlank="1" showInputMessage="1" showErrorMessage="1" promptTitle="DSC NEO HS..." sqref="C6 C57" xr:uid="{BF5484B9-CBF5-4755-B3DE-6E22073A5C26}"/>
    <dataValidation type="list" allowBlank="1" showInputMessage="1" showErrorMessage="1" promptTitle="Akkumulátor kapacitás választása" prompt="Akkumulátor kapacitás választása" sqref="C87" xr:uid="{B01F6EC1-59C1-4EA6-9708-08353DCAECE7}">
      <formula1>$C$22:$C$36</formula1>
    </dataValidation>
    <dataValidation type="list" allowBlank="1" showInputMessage="1" showErrorMessage="1" promptTitle="Akkumulátorok száma  a központon" prompt="Akkumulátorok száma  a központon" sqref="F87" xr:uid="{F29D1DAA-4BD3-4D3A-9CFC-4C3A6586A2A7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332C271F-1A38-4823-B8DE-F8B46F835E85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0E9AB658-CEEA-4C85-9A06-4401AEDE0270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5D952A13-7D08-4DE8-B3B8-D718475CA5A5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6777BFCB-7E4A-4AE8-B251-28E770EA8EF9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51864B01-651E-48C5-91BB-C504B2360705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E208A951-FCEC-4092-B8AD-475ED1916A88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34C9141C-A034-44CA-B330-E6ED33EFC0FA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4ED6A2D4-8C6B-4C05-99C5-7185FED92F6E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 kapacitás választása" prompt="Akkumulátor kapacitás választása" xr:uid="{D491AD1B-35F4-413E-BAEA-AAD97C19DB33}">
          <x14:formula1>
            <xm:f>Segédtáblázat!$C$22:$C$24</xm:f>
          </x14:formula1>
          <xm:sqref>C48</xm:sqref>
        </x14:dataValidation>
        <x14:dataValidation type="list" allowBlank="1" showInputMessage="1" showErrorMessage="1" promptTitle="Akkumulátortöltő áram" prompt="Vállassza ki a központ beállított akummulátortöltő áramát" xr:uid="{748948BD-14B5-4AB2-851E-C8376F0073F9}">
          <x14:formula1>
            <xm:f>Segédtáblázat!$E$3:$E$4</xm:f>
          </x14:formula1>
          <xm:sqref>E4:E6 E56:E57</xm:sqref>
        </x14:dataValidation>
        <x14:dataValidation type="list" allowBlank="1" showInputMessage="1" showErrorMessage="1" promptTitle="Akkumulátorok száma  a központon" prompt="Akkumulátorok száma  a központon" xr:uid="{8C9842FB-849E-4FD8-8623-49E7C841960C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192BD80F-19E8-4DEA-902B-C3E7FAE718F7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4CD73F25-5721-41F6-86DD-368B50AAA91E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DBC8C2B4-3E70-4C9A-8244-910A15D7EFE0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598760B2-2E41-438F-8615-231D838F49F4}">
          <x14:formula1>
            <xm:f>Segédtáblázat!$B$3:$B$5</xm:f>
          </x14:formula1>
          <xm:sqref>C56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A4474-8643-4F59-979B-67C27BDCC2BD}">
  <sheetPr codeName="Munka26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159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434" priority="55" operator="greaterThan">
      <formula>$B$9</formula>
    </cfRule>
  </conditionalFormatting>
  <conditionalFormatting sqref="H48">
    <cfRule type="cellIs" dxfId="433" priority="51" operator="greaterThan">
      <formula>18</formula>
    </cfRule>
  </conditionalFormatting>
  <conditionalFormatting sqref="J74">
    <cfRule type="cellIs" dxfId="432" priority="48" operator="greaterThan">
      <formula>1</formula>
    </cfRule>
  </conditionalFormatting>
  <conditionalFormatting sqref="H87">
    <cfRule type="cellIs" dxfId="431" priority="44" operator="greaterThan">
      <formula>18</formula>
    </cfRule>
  </conditionalFormatting>
  <conditionalFormatting sqref="B9">
    <cfRule type="cellIs" dxfId="430" priority="43" operator="lessThan">
      <formula>0</formula>
    </cfRule>
  </conditionalFormatting>
  <conditionalFormatting sqref="B20">
    <cfRule type="cellIs" dxfId="429" priority="42" operator="lessThan">
      <formula>0</formula>
    </cfRule>
  </conditionalFormatting>
  <conditionalFormatting sqref="B23">
    <cfRule type="cellIs" dxfId="428" priority="41" operator="lessThan">
      <formula>0</formula>
    </cfRule>
  </conditionalFormatting>
  <conditionalFormatting sqref="B31">
    <cfRule type="cellIs" dxfId="427" priority="40" operator="lessThan">
      <formula>0</formula>
    </cfRule>
  </conditionalFormatting>
  <conditionalFormatting sqref="B34">
    <cfRule type="cellIs" dxfId="426" priority="39" operator="lessThan">
      <formula>0</formula>
    </cfRule>
  </conditionalFormatting>
  <conditionalFormatting sqref="B37">
    <cfRule type="cellIs" dxfId="425" priority="38" operator="lessThan">
      <formula>0</formula>
    </cfRule>
  </conditionalFormatting>
  <conditionalFormatting sqref="B40">
    <cfRule type="cellIs" dxfId="424" priority="37" operator="lessThan">
      <formula>0</formula>
    </cfRule>
  </conditionalFormatting>
  <conditionalFormatting sqref="B26">
    <cfRule type="cellIs" dxfId="423" priority="36" operator="lessThan">
      <formula>0</formula>
    </cfRule>
  </conditionalFormatting>
  <conditionalFormatting sqref="J7">
    <cfRule type="cellIs" dxfId="422" priority="33" operator="greaterThan">
      <formula>0</formula>
    </cfRule>
  </conditionalFormatting>
  <conditionalFormatting sqref="J11">
    <cfRule type="cellIs" dxfId="421" priority="32" operator="greaterThan">
      <formula>0</formula>
    </cfRule>
  </conditionalFormatting>
  <conditionalFormatting sqref="J15">
    <cfRule type="cellIs" dxfId="420" priority="31" operator="greaterThan">
      <formula>0</formula>
    </cfRule>
  </conditionalFormatting>
  <conditionalFormatting sqref="I16">
    <cfRule type="cellIs" dxfId="419" priority="30" operator="greaterThan">
      <formula>0</formula>
    </cfRule>
  </conditionalFormatting>
  <conditionalFormatting sqref="J18">
    <cfRule type="cellIs" dxfId="418" priority="29" operator="greaterThan">
      <formula>0</formula>
    </cfRule>
  </conditionalFormatting>
  <conditionalFormatting sqref="I19">
    <cfRule type="cellIs" dxfId="417" priority="28" operator="greaterThan">
      <formula>0</formula>
    </cfRule>
  </conditionalFormatting>
  <conditionalFormatting sqref="J21">
    <cfRule type="cellIs" dxfId="416" priority="27" operator="greaterThan">
      <formula>0</formula>
    </cfRule>
  </conditionalFormatting>
  <conditionalFormatting sqref="I22">
    <cfRule type="cellIs" dxfId="415" priority="26" operator="greaterThan">
      <formula>0</formula>
    </cfRule>
  </conditionalFormatting>
  <conditionalFormatting sqref="I25">
    <cfRule type="cellIs" dxfId="414" priority="25" operator="greaterThan">
      <formula>0</formula>
    </cfRule>
  </conditionalFormatting>
  <conditionalFormatting sqref="J24">
    <cfRule type="cellIs" dxfId="413" priority="24" operator="greaterThan">
      <formula>0</formula>
    </cfRule>
  </conditionalFormatting>
  <conditionalFormatting sqref="J28">
    <cfRule type="cellIs" dxfId="412" priority="23" operator="greaterThan">
      <formula>0</formula>
    </cfRule>
  </conditionalFormatting>
  <conditionalFormatting sqref="J30">
    <cfRule type="cellIs" dxfId="411" priority="22" operator="greaterThan">
      <formula>0</formula>
    </cfRule>
  </conditionalFormatting>
  <conditionalFormatting sqref="J33">
    <cfRule type="cellIs" dxfId="410" priority="21" operator="greaterThan">
      <formula>0</formula>
    </cfRule>
  </conditionalFormatting>
  <conditionalFormatting sqref="J36">
    <cfRule type="cellIs" dxfId="409" priority="20" operator="greaterThan">
      <formula>0</formula>
    </cfRule>
  </conditionalFormatting>
  <conditionalFormatting sqref="J39">
    <cfRule type="cellIs" dxfId="408" priority="19" operator="greaterThan">
      <formula>0</formula>
    </cfRule>
  </conditionalFormatting>
  <conditionalFormatting sqref="I46">
    <cfRule type="cellIs" dxfId="407" priority="14" operator="greaterThan">
      <formula>0</formula>
    </cfRule>
  </conditionalFormatting>
  <conditionalFormatting sqref="J48">
    <cfRule type="expression" dxfId="406" priority="10">
      <formula>$J$48&gt;$H$4</formula>
    </cfRule>
    <cfRule type="cellIs" dxfId="405" priority="11" operator="lessThan">
      <formula>$H$4</formula>
    </cfRule>
    <cfRule type="cellIs" dxfId="404" priority="12" operator="greaterThan">
      <formula>$H$4</formula>
    </cfRule>
  </conditionalFormatting>
  <conditionalFormatting sqref="I42:I45">
    <cfRule type="cellIs" dxfId="403" priority="8" operator="greaterThan">
      <formula>0</formula>
    </cfRule>
  </conditionalFormatting>
  <conditionalFormatting sqref="K42">
    <cfRule type="cellIs" dxfId="402" priority="9" operator="greaterThan">
      <formula>2000</formula>
    </cfRule>
  </conditionalFormatting>
  <conditionalFormatting sqref="K43">
    <cfRule type="cellIs" dxfId="401" priority="7" operator="greaterThan">
      <formula>700</formula>
    </cfRule>
  </conditionalFormatting>
  <conditionalFormatting sqref="K44">
    <cfRule type="cellIs" dxfId="400" priority="6" operator="greaterThan">
      <formula>700</formula>
    </cfRule>
  </conditionalFormatting>
  <conditionalFormatting sqref="K45">
    <cfRule type="cellIs" dxfId="399" priority="5" operator="greaterThan">
      <formula>700</formula>
    </cfRule>
  </conditionalFormatting>
  <conditionalFormatting sqref="K16">
    <cfRule type="cellIs" dxfId="23" priority="4" operator="greaterThan">
      <formula>50</formula>
    </cfRule>
  </conditionalFormatting>
  <conditionalFormatting sqref="K19">
    <cfRule type="cellIs" dxfId="22" priority="3" operator="greaterThan">
      <formula>100</formula>
    </cfRule>
  </conditionalFormatting>
  <conditionalFormatting sqref="K22">
    <cfRule type="cellIs" dxfId="21" priority="2" operator="greaterThan">
      <formula>200</formula>
    </cfRule>
  </conditionalFormatting>
  <conditionalFormatting sqref="K25">
    <cfRule type="cellIs" dxfId="20" priority="1" operator="greaterThan">
      <formula>500</formula>
    </cfRule>
  </conditionalFormatting>
  <dataValidations count="3">
    <dataValidation allowBlank="1" showInputMessage="1" showErrorMessage="1" promptTitle="DSC NEO HS..." sqref="C6 C57" xr:uid="{C97394C9-C308-4B4F-81AA-E89FF83EC251}"/>
    <dataValidation type="list" allowBlank="1" showInputMessage="1" showErrorMessage="1" promptTitle="Akkumulátor kapacitás választása" prompt="Akkumulátor kapacitás választása" sqref="C87" xr:uid="{AE4EB81C-27AE-4839-A65C-F750F59EE50E}">
      <formula1>$C$22:$C$36</formula1>
    </dataValidation>
    <dataValidation type="list" allowBlank="1" showInputMessage="1" showErrorMessage="1" promptTitle="Akkumulátorok száma  a központon" prompt="Akkumulátorok száma  a központon" sqref="F87" xr:uid="{5B5AAA5F-7A59-4D97-B04E-BFFD9A8DE260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CC49514D-E710-490E-B748-940D058240DD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A8A04A72-439E-41C0-B3C3-F5050DE02E95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AA894195-D93B-4751-B667-413F445B3E44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8E16E4D9-723C-4A86-8E01-260CB1DE7F9A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95F1F752-6E53-453C-A8B1-80FE783B43E1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2958F981-AD4F-4497-8490-BFE26ECFA15B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A726670C-8DA9-4DF7-A21E-D63C9141A9D6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6FA1FE8A-D4C6-4B74-B802-6EB611C4E209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 kapacitás választása" prompt="Akkumulátor kapacitás választása" xr:uid="{FC67E508-4FBD-43E8-B91B-0359ECB854CF}">
          <x14:formula1>
            <xm:f>Segédtáblázat!$C$22:$C$24</xm:f>
          </x14:formula1>
          <xm:sqref>C48</xm:sqref>
        </x14:dataValidation>
        <x14:dataValidation type="list" allowBlank="1" showInputMessage="1" showErrorMessage="1" promptTitle="Akkumulátortöltő áram" prompt="Vállassza ki a központ beállított akummulátortöltő áramát" xr:uid="{2DE69D72-3CB8-4CA8-9608-AFD358EE8B7B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ACE6580A-1805-44B7-997E-FDA7B64E5C4F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36871CDB-991C-4AB2-B0CD-89CF7D269066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05AC4918-7E75-4B7E-A51F-D5EE69BA82E6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04BAF417-2E95-49CF-8D5D-9D6DFC5F2F5D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0E7EF34B-E805-4F1C-A9BC-9E9CE794F828}">
          <x14:formula1>
            <xm:f>Segédtáblázat!$B$3:$B$5</xm:f>
          </x14:formula1>
          <xm:sqref>C56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9CE6D-3C5A-45DC-8B51-35A4C93ACD30}">
  <sheetPr codeName="Munka27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157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6.75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390" priority="55" operator="greaterThan">
      <formula>$B$9</formula>
    </cfRule>
  </conditionalFormatting>
  <conditionalFormatting sqref="H48">
    <cfRule type="cellIs" dxfId="389" priority="51" operator="greaterThan">
      <formula>18</formula>
    </cfRule>
  </conditionalFormatting>
  <conditionalFormatting sqref="J74">
    <cfRule type="cellIs" dxfId="388" priority="48" operator="greaterThan">
      <formula>1</formula>
    </cfRule>
  </conditionalFormatting>
  <conditionalFormatting sqref="H87">
    <cfRule type="cellIs" dxfId="387" priority="44" operator="greaterThan">
      <formula>18</formula>
    </cfRule>
  </conditionalFormatting>
  <conditionalFormatting sqref="B9">
    <cfRule type="cellIs" dxfId="386" priority="43" operator="lessThan">
      <formula>0</formula>
    </cfRule>
  </conditionalFormatting>
  <conditionalFormatting sqref="B20">
    <cfRule type="cellIs" dxfId="385" priority="42" operator="lessThan">
      <formula>0</formula>
    </cfRule>
  </conditionalFormatting>
  <conditionalFormatting sqref="B23">
    <cfRule type="cellIs" dxfId="384" priority="41" operator="lessThan">
      <formula>0</formula>
    </cfRule>
  </conditionalFormatting>
  <conditionalFormatting sqref="B31">
    <cfRule type="cellIs" dxfId="383" priority="40" operator="lessThan">
      <formula>0</formula>
    </cfRule>
  </conditionalFormatting>
  <conditionalFormatting sqref="B34">
    <cfRule type="cellIs" dxfId="382" priority="39" operator="lessThan">
      <formula>0</formula>
    </cfRule>
  </conditionalFormatting>
  <conditionalFormatting sqref="B37">
    <cfRule type="cellIs" dxfId="381" priority="38" operator="lessThan">
      <formula>0</formula>
    </cfRule>
  </conditionalFormatting>
  <conditionalFormatting sqref="B40">
    <cfRule type="cellIs" dxfId="380" priority="37" operator="lessThan">
      <formula>0</formula>
    </cfRule>
  </conditionalFormatting>
  <conditionalFormatting sqref="B26">
    <cfRule type="cellIs" dxfId="379" priority="36" operator="lessThan">
      <formula>0</formula>
    </cfRule>
  </conditionalFormatting>
  <conditionalFormatting sqref="J7">
    <cfRule type="cellIs" dxfId="378" priority="33" operator="greaterThan">
      <formula>0</formula>
    </cfRule>
  </conditionalFormatting>
  <conditionalFormatting sqref="J11">
    <cfRule type="cellIs" dxfId="377" priority="32" operator="greaterThan">
      <formula>0</formula>
    </cfRule>
  </conditionalFormatting>
  <conditionalFormatting sqref="J15">
    <cfRule type="cellIs" dxfId="376" priority="31" operator="greaterThan">
      <formula>0</formula>
    </cfRule>
  </conditionalFormatting>
  <conditionalFormatting sqref="I16">
    <cfRule type="cellIs" dxfId="375" priority="30" operator="greaterThan">
      <formula>0</formula>
    </cfRule>
  </conditionalFormatting>
  <conditionalFormatting sqref="J18">
    <cfRule type="cellIs" dxfId="374" priority="29" operator="greaterThan">
      <formula>0</formula>
    </cfRule>
  </conditionalFormatting>
  <conditionalFormatting sqref="I19">
    <cfRule type="cellIs" dxfId="373" priority="28" operator="greaterThan">
      <formula>0</formula>
    </cfRule>
  </conditionalFormatting>
  <conditionalFormatting sqref="J21">
    <cfRule type="cellIs" dxfId="372" priority="27" operator="greaterThan">
      <formula>0</formula>
    </cfRule>
  </conditionalFormatting>
  <conditionalFormatting sqref="I22">
    <cfRule type="cellIs" dxfId="371" priority="26" operator="greaterThan">
      <formula>0</formula>
    </cfRule>
  </conditionalFormatting>
  <conditionalFormatting sqref="I25">
    <cfRule type="cellIs" dxfId="370" priority="25" operator="greaterThan">
      <formula>0</formula>
    </cfRule>
  </conditionalFormatting>
  <conditionalFormatting sqref="J24">
    <cfRule type="cellIs" dxfId="369" priority="24" operator="greaterThan">
      <formula>0</formula>
    </cfRule>
  </conditionalFormatting>
  <conditionalFormatting sqref="J28">
    <cfRule type="cellIs" dxfId="368" priority="23" operator="greaterThan">
      <formula>0</formula>
    </cfRule>
  </conditionalFormatting>
  <conditionalFormatting sqref="J30">
    <cfRule type="cellIs" dxfId="367" priority="22" operator="greaterThan">
      <formula>0</formula>
    </cfRule>
  </conditionalFormatting>
  <conditionalFormatting sqref="J33">
    <cfRule type="cellIs" dxfId="366" priority="21" operator="greaterThan">
      <formula>0</formula>
    </cfRule>
  </conditionalFormatting>
  <conditionalFormatting sqref="J36">
    <cfRule type="cellIs" dxfId="365" priority="20" operator="greaterThan">
      <formula>0</formula>
    </cfRule>
  </conditionalFormatting>
  <conditionalFormatting sqref="J39">
    <cfRule type="cellIs" dxfId="364" priority="19" operator="greaterThan">
      <formula>0</formula>
    </cfRule>
  </conditionalFormatting>
  <conditionalFormatting sqref="I46">
    <cfRule type="cellIs" dxfId="363" priority="14" operator="greaterThan">
      <formula>0</formula>
    </cfRule>
  </conditionalFormatting>
  <conditionalFormatting sqref="J48">
    <cfRule type="expression" dxfId="362" priority="10">
      <formula>$J$48&gt;$H$4</formula>
    </cfRule>
    <cfRule type="cellIs" dxfId="361" priority="11" operator="lessThan">
      <formula>$H$4</formula>
    </cfRule>
    <cfRule type="cellIs" dxfId="360" priority="12" operator="greaterThan">
      <formula>$H$4</formula>
    </cfRule>
  </conditionalFormatting>
  <conditionalFormatting sqref="I42:I45">
    <cfRule type="cellIs" dxfId="359" priority="8" operator="greaterThan">
      <formula>0</formula>
    </cfRule>
  </conditionalFormatting>
  <conditionalFormatting sqref="K42">
    <cfRule type="cellIs" dxfId="358" priority="9" operator="greaterThan">
      <formula>2000</formula>
    </cfRule>
  </conditionalFormatting>
  <conditionalFormatting sqref="K43">
    <cfRule type="cellIs" dxfId="357" priority="7" operator="greaterThan">
      <formula>700</formula>
    </cfRule>
  </conditionalFormatting>
  <conditionalFormatting sqref="K44">
    <cfRule type="cellIs" dxfId="356" priority="6" operator="greaterThan">
      <formula>700</formula>
    </cfRule>
  </conditionalFormatting>
  <conditionalFormatting sqref="K45">
    <cfRule type="cellIs" dxfId="355" priority="5" operator="greaterThan">
      <formula>700</formula>
    </cfRule>
  </conditionalFormatting>
  <conditionalFormatting sqref="K16">
    <cfRule type="cellIs" dxfId="19" priority="4" operator="greaterThan">
      <formula>50</formula>
    </cfRule>
  </conditionalFormatting>
  <conditionalFormatting sqref="K19">
    <cfRule type="cellIs" dxfId="18" priority="3" operator="greaterThan">
      <formula>100</formula>
    </cfRule>
  </conditionalFormatting>
  <conditionalFormatting sqref="K22">
    <cfRule type="cellIs" dxfId="17" priority="2" operator="greaterThan">
      <formula>200</formula>
    </cfRule>
  </conditionalFormatting>
  <conditionalFormatting sqref="K25">
    <cfRule type="cellIs" dxfId="16" priority="1" operator="greaterThan">
      <formula>500</formula>
    </cfRule>
  </conditionalFormatting>
  <dataValidations count="3">
    <dataValidation allowBlank="1" showInputMessage="1" showErrorMessage="1" promptTitle="DSC NEO HS..." sqref="C6 C57" xr:uid="{A2C01CDE-DCB8-4D45-9F67-6FEBCE048F7F}"/>
    <dataValidation type="list" allowBlank="1" showInputMessage="1" showErrorMessage="1" promptTitle="Akkumulátor kapacitás választása" prompt="Akkumulátor kapacitás választása" sqref="C87" xr:uid="{6E966BE6-91DD-48EB-AA8B-CD790C8F18F8}">
      <formula1>$C$22:$C$36</formula1>
    </dataValidation>
    <dataValidation type="list" allowBlank="1" showInputMessage="1" showErrorMessage="1" promptTitle="Akkumulátorok száma  a központon" prompt="Akkumulátorok száma  a központon" sqref="F87" xr:uid="{59B7E175-9549-4593-835A-4CA708E30F6E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69E04BE2-2D0C-4CA1-B78B-0EB0702A6EEE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9750FC58-12AF-4358-B82B-B77815001D84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06C9E8E2-AF5A-452A-987B-A3A31D7F2700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E1423DF9-31C1-4779-99BD-38258DFDBAA5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94943F86-89A9-479C-80F8-11E8AA3C42DD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ED94AF8D-3AD9-4AFD-893F-5A8C5554808B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63D2D0F3-5441-487C-984F-685556D79607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A17C280F-F2E4-4F7E-9893-F3374A82C61B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 kapacitás választása" prompt="Akkumulátor kapacitás választása" xr:uid="{F612931A-B8D7-4B2A-86F0-9F3363EE1EF1}">
          <x14:formula1>
            <xm:f>Segédtáblázat!$C$22:$C$24</xm:f>
          </x14:formula1>
          <xm:sqref>C48</xm:sqref>
        </x14:dataValidation>
        <x14:dataValidation type="list" allowBlank="1" showInputMessage="1" showErrorMessage="1" promptTitle="Akkumulátortöltő áram" prompt="Vállassza ki a központ beállított akummulátortöltő áramát" xr:uid="{67D3E5AB-0C62-4657-997E-051F97DCC8C8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7331E967-1D6B-4B43-90CA-AAAD3B7457B4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5B1A039A-9CBD-4591-870A-F5B988BC4096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DE95108A-965A-4793-9148-3669C88EC2BC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448D0910-1073-47C0-9E69-38E5998F0D56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798414CE-7A61-434B-8D3D-CAD081CFC706}">
          <x14:formula1>
            <xm:f>Segédtáblázat!$B$3:$B$5</xm:f>
          </x14:formula1>
          <xm:sqref>C56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5D69C-F9FB-402E-A61F-143EACB26EBB}">
  <sheetPr codeName="Munka28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156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346" priority="55" operator="greaterThan">
      <formula>$B$9</formula>
    </cfRule>
  </conditionalFormatting>
  <conditionalFormatting sqref="H48">
    <cfRule type="cellIs" dxfId="345" priority="51" operator="greaterThan">
      <formula>18</formula>
    </cfRule>
  </conditionalFormatting>
  <conditionalFormatting sqref="J74">
    <cfRule type="cellIs" dxfId="344" priority="48" operator="greaterThan">
      <formula>1</formula>
    </cfRule>
  </conditionalFormatting>
  <conditionalFormatting sqref="H87">
    <cfRule type="cellIs" dxfId="343" priority="44" operator="greaterThan">
      <formula>18</formula>
    </cfRule>
  </conditionalFormatting>
  <conditionalFormatting sqref="B9">
    <cfRule type="cellIs" dxfId="342" priority="43" operator="lessThan">
      <formula>0</formula>
    </cfRule>
  </conditionalFormatting>
  <conditionalFormatting sqref="B20">
    <cfRule type="cellIs" dxfId="341" priority="42" operator="lessThan">
      <formula>0</formula>
    </cfRule>
  </conditionalFormatting>
  <conditionalFormatting sqref="B23">
    <cfRule type="cellIs" dxfId="340" priority="41" operator="lessThan">
      <formula>0</formula>
    </cfRule>
  </conditionalFormatting>
  <conditionalFormatting sqref="B31">
    <cfRule type="cellIs" dxfId="339" priority="40" operator="lessThan">
      <formula>0</formula>
    </cfRule>
  </conditionalFormatting>
  <conditionalFormatting sqref="B34">
    <cfRule type="cellIs" dxfId="338" priority="39" operator="lessThan">
      <formula>0</formula>
    </cfRule>
  </conditionalFormatting>
  <conditionalFormatting sqref="B37">
    <cfRule type="cellIs" dxfId="337" priority="38" operator="lessThan">
      <formula>0</formula>
    </cfRule>
  </conditionalFormatting>
  <conditionalFormatting sqref="B40">
    <cfRule type="cellIs" dxfId="336" priority="37" operator="lessThan">
      <formula>0</formula>
    </cfRule>
  </conditionalFormatting>
  <conditionalFormatting sqref="B26">
    <cfRule type="cellIs" dxfId="335" priority="36" operator="lessThan">
      <formula>0</formula>
    </cfRule>
  </conditionalFormatting>
  <conditionalFormatting sqref="J7">
    <cfRule type="cellIs" dxfId="334" priority="33" operator="greaterThan">
      <formula>0</formula>
    </cfRule>
  </conditionalFormatting>
  <conditionalFormatting sqref="J11">
    <cfRule type="cellIs" dxfId="333" priority="32" operator="greaterThan">
      <formula>0</formula>
    </cfRule>
  </conditionalFormatting>
  <conditionalFormatting sqref="J15">
    <cfRule type="cellIs" dxfId="332" priority="31" operator="greaterThan">
      <formula>0</formula>
    </cfRule>
  </conditionalFormatting>
  <conditionalFormatting sqref="I16">
    <cfRule type="cellIs" dxfId="331" priority="30" operator="greaterThan">
      <formula>0</formula>
    </cfRule>
  </conditionalFormatting>
  <conditionalFormatting sqref="J18">
    <cfRule type="cellIs" dxfId="330" priority="29" operator="greaterThan">
      <formula>0</formula>
    </cfRule>
  </conditionalFormatting>
  <conditionalFormatting sqref="I19">
    <cfRule type="cellIs" dxfId="329" priority="28" operator="greaterThan">
      <formula>0</formula>
    </cfRule>
  </conditionalFormatting>
  <conditionalFormatting sqref="J21">
    <cfRule type="cellIs" dxfId="328" priority="27" operator="greaterThan">
      <formula>0</formula>
    </cfRule>
  </conditionalFormatting>
  <conditionalFormatting sqref="I22">
    <cfRule type="cellIs" dxfId="327" priority="26" operator="greaterThan">
      <formula>0</formula>
    </cfRule>
  </conditionalFormatting>
  <conditionalFormatting sqref="I25">
    <cfRule type="cellIs" dxfId="326" priority="25" operator="greaterThan">
      <formula>0</formula>
    </cfRule>
  </conditionalFormatting>
  <conditionalFormatting sqref="J24">
    <cfRule type="cellIs" dxfId="325" priority="24" operator="greaterThan">
      <formula>0</formula>
    </cfRule>
  </conditionalFormatting>
  <conditionalFormatting sqref="J28">
    <cfRule type="cellIs" dxfId="324" priority="23" operator="greaterThan">
      <formula>0</formula>
    </cfRule>
  </conditionalFormatting>
  <conditionalFormatting sqref="J30">
    <cfRule type="cellIs" dxfId="323" priority="22" operator="greaterThan">
      <formula>0</formula>
    </cfRule>
  </conditionalFormatting>
  <conditionalFormatting sqref="J33">
    <cfRule type="cellIs" dxfId="322" priority="21" operator="greaterThan">
      <formula>0</formula>
    </cfRule>
  </conditionalFormatting>
  <conditionalFormatting sqref="J36">
    <cfRule type="cellIs" dxfId="321" priority="20" operator="greaterThan">
      <formula>0</formula>
    </cfRule>
  </conditionalFormatting>
  <conditionalFormatting sqref="J39">
    <cfRule type="cellIs" dxfId="320" priority="19" operator="greaterThan">
      <formula>0</formula>
    </cfRule>
  </conditionalFormatting>
  <conditionalFormatting sqref="I46">
    <cfRule type="cellIs" dxfId="319" priority="14" operator="greaterThan">
      <formula>0</formula>
    </cfRule>
  </conditionalFormatting>
  <conditionalFormatting sqref="J48">
    <cfRule type="expression" dxfId="318" priority="10">
      <formula>$J$48&gt;$H$4</formula>
    </cfRule>
    <cfRule type="cellIs" dxfId="317" priority="11" operator="lessThan">
      <formula>$H$4</formula>
    </cfRule>
    <cfRule type="cellIs" dxfId="316" priority="12" operator="greaterThan">
      <formula>$H$4</formula>
    </cfRule>
  </conditionalFormatting>
  <conditionalFormatting sqref="I42:I45">
    <cfRule type="cellIs" dxfId="315" priority="8" operator="greaterThan">
      <formula>0</formula>
    </cfRule>
  </conditionalFormatting>
  <conditionalFormatting sqref="K42">
    <cfRule type="cellIs" dxfId="314" priority="9" operator="greaterThan">
      <formula>2000</formula>
    </cfRule>
  </conditionalFormatting>
  <conditionalFormatting sqref="K43">
    <cfRule type="cellIs" dxfId="313" priority="7" operator="greaterThan">
      <formula>700</formula>
    </cfRule>
  </conditionalFormatting>
  <conditionalFormatting sqref="K44">
    <cfRule type="cellIs" dxfId="312" priority="6" operator="greaterThan">
      <formula>700</formula>
    </cfRule>
  </conditionalFormatting>
  <conditionalFormatting sqref="K45">
    <cfRule type="cellIs" dxfId="311" priority="5" operator="greaterThan">
      <formula>700</formula>
    </cfRule>
  </conditionalFormatting>
  <conditionalFormatting sqref="K16">
    <cfRule type="cellIs" dxfId="15" priority="4" operator="greaterThan">
      <formula>50</formula>
    </cfRule>
  </conditionalFormatting>
  <conditionalFormatting sqref="K19">
    <cfRule type="cellIs" dxfId="14" priority="3" operator="greaterThan">
      <formula>100</formula>
    </cfRule>
  </conditionalFormatting>
  <conditionalFormatting sqref="K22">
    <cfRule type="cellIs" dxfId="13" priority="2" operator="greaterThan">
      <formula>200</formula>
    </cfRule>
  </conditionalFormatting>
  <conditionalFormatting sqref="K25">
    <cfRule type="cellIs" dxfId="12" priority="1" operator="greaterThan">
      <formula>500</formula>
    </cfRule>
  </conditionalFormatting>
  <dataValidations count="3">
    <dataValidation allowBlank="1" showInputMessage="1" showErrorMessage="1" promptTitle="DSC NEO HS..." sqref="C6 C57" xr:uid="{D6B40BAB-3510-41CE-821C-0E8D79592EA0}"/>
    <dataValidation type="list" allowBlank="1" showInputMessage="1" showErrorMessage="1" promptTitle="Akkumulátor kapacitás választása" prompt="Akkumulátor kapacitás választása" sqref="C87" xr:uid="{43195052-4E12-4B8F-9677-1E01A62D1955}">
      <formula1>$C$22:$C$36</formula1>
    </dataValidation>
    <dataValidation type="list" allowBlank="1" showInputMessage="1" showErrorMessage="1" promptTitle="Akkumulátorok száma  a központon" prompt="Akkumulátorok száma  a központon" sqref="F87" xr:uid="{D39FAD43-E7A6-48AA-B548-827F1B256C89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840221FF-EC58-4D65-A0D6-B4EE72D413A5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44209DB1-5675-401E-A422-8C1A5236FB6E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3038CA86-4BD4-4468-919A-EC07335EA024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D94A6324-901D-4163-8BCC-3DF248F9493F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DEB3CF9F-457C-470F-A62F-120133E44F52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EF02ABAD-74AD-49A7-B648-07AFAB0E04B6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E0503FF8-2720-4186-B2A0-51B189867600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9CB20DA1-831F-4A75-B6BB-308631726FF9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 kapacitás választása" prompt="Akkumulátor kapacitás választása" xr:uid="{6416D738-3E90-4CA3-8C06-7B6BC3A81F70}">
          <x14:formula1>
            <xm:f>Segédtáblázat!$C$22:$C$24</xm:f>
          </x14:formula1>
          <xm:sqref>C48</xm:sqref>
        </x14:dataValidation>
        <x14:dataValidation type="list" allowBlank="1" showInputMessage="1" showErrorMessage="1" promptTitle="Akkumulátortöltő áram" prompt="Vállassza ki a központ beállított akummulátortöltő áramát" xr:uid="{0EFEBEBF-491C-4D8A-9048-29E969EA29C7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E5E70D1C-D138-4AA2-B727-C56084BFCBDF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91925849-3044-4E3D-8A29-6F1135719DDE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EDA66D5E-229B-44E1-888E-E72AAF812F02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405866B2-2E5D-4CF2-878D-605F2D9B0123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6ABD3185-90A8-4951-B593-03002A45F2BD}">
          <x14:formula1>
            <xm:f>Segédtáblázat!$B$3:$B$5</xm:f>
          </x14:formula1>
          <xm:sqref>C56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AA749-D3EC-4C34-A809-7F0D53565C75}">
  <sheetPr codeName="Munka25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155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302" priority="55" operator="greaterThan">
      <formula>$B$9</formula>
    </cfRule>
  </conditionalFormatting>
  <conditionalFormatting sqref="H48">
    <cfRule type="cellIs" dxfId="301" priority="51" operator="greaterThan">
      <formula>18</formula>
    </cfRule>
  </conditionalFormatting>
  <conditionalFormatting sqref="J74">
    <cfRule type="cellIs" dxfId="300" priority="48" operator="greaterThan">
      <formula>1</formula>
    </cfRule>
  </conditionalFormatting>
  <conditionalFormatting sqref="H87">
    <cfRule type="cellIs" dxfId="299" priority="44" operator="greaterThan">
      <formula>18</formula>
    </cfRule>
  </conditionalFormatting>
  <conditionalFormatting sqref="B9">
    <cfRule type="cellIs" dxfId="298" priority="43" operator="lessThan">
      <formula>0</formula>
    </cfRule>
  </conditionalFormatting>
  <conditionalFormatting sqref="B20">
    <cfRule type="cellIs" dxfId="297" priority="42" operator="lessThan">
      <formula>0</formula>
    </cfRule>
  </conditionalFormatting>
  <conditionalFormatting sqref="B23">
    <cfRule type="cellIs" dxfId="296" priority="41" operator="lessThan">
      <formula>0</formula>
    </cfRule>
  </conditionalFormatting>
  <conditionalFormatting sqref="B31">
    <cfRule type="cellIs" dxfId="295" priority="40" operator="lessThan">
      <formula>0</formula>
    </cfRule>
  </conditionalFormatting>
  <conditionalFormatting sqref="B34">
    <cfRule type="cellIs" dxfId="294" priority="39" operator="lessThan">
      <formula>0</formula>
    </cfRule>
  </conditionalFormatting>
  <conditionalFormatting sqref="B37">
    <cfRule type="cellIs" dxfId="293" priority="38" operator="lessThan">
      <formula>0</formula>
    </cfRule>
  </conditionalFormatting>
  <conditionalFormatting sqref="B40">
    <cfRule type="cellIs" dxfId="292" priority="37" operator="lessThan">
      <formula>0</formula>
    </cfRule>
  </conditionalFormatting>
  <conditionalFormatting sqref="B26">
    <cfRule type="cellIs" dxfId="291" priority="36" operator="lessThan">
      <formula>0</formula>
    </cfRule>
  </conditionalFormatting>
  <conditionalFormatting sqref="J7">
    <cfRule type="cellIs" dxfId="290" priority="33" operator="greaterThan">
      <formula>0</formula>
    </cfRule>
  </conditionalFormatting>
  <conditionalFormatting sqref="J11">
    <cfRule type="cellIs" dxfId="289" priority="32" operator="greaterThan">
      <formula>0</formula>
    </cfRule>
  </conditionalFormatting>
  <conditionalFormatting sqref="J15">
    <cfRule type="cellIs" dxfId="288" priority="31" operator="greaterThan">
      <formula>0</formula>
    </cfRule>
  </conditionalFormatting>
  <conditionalFormatting sqref="I16">
    <cfRule type="cellIs" dxfId="287" priority="30" operator="greaterThan">
      <formula>0</formula>
    </cfRule>
  </conditionalFormatting>
  <conditionalFormatting sqref="J18">
    <cfRule type="cellIs" dxfId="286" priority="29" operator="greaterThan">
      <formula>0</formula>
    </cfRule>
  </conditionalFormatting>
  <conditionalFormatting sqref="I19">
    <cfRule type="cellIs" dxfId="285" priority="28" operator="greaterThan">
      <formula>0</formula>
    </cfRule>
  </conditionalFormatting>
  <conditionalFormatting sqref="J21">
    <cfRule type="cellIs" dxfId="284" priority="27" operator="greaterThan">
      <formula>0</formula>
    </cfRule>
  </conditionalFormatting>
  <conditionalFormatting sqref="I22">
    <cfRule type="cellIs" dxfId="283" priority="26" operator="greaterThan">
      <formula>0</formula>
    </cfRule>
  </conditionalFormatting>
  <conditionalFormatting sqref="I25">
    <cfRule type="cellIs" dxfId="282" priority="25" operator="greaterThan">
      <formula>0</formula>
    </cfRule>
  </conditionalFormatting>
  <conditionalFormatting sqref="J24">
    <cfRule type="cellIs" dxfId="281" priority="24" operator="greaterThan">
      <formula>0</formula>
    </cfRule>
  </conditionalFormatting>
  <conditionalFormatting sqref="J28">
    <cfRule type="cellIs" dxfId="280" priority="23" operator="greaterThan">
      <formula>0</formula>
    </cfRule>
  </conditionalFormatting>
  <conditionalFormatting sqref="J30">
    <cfRule type="cellIs" dxfId="279" priority="22" operator="greaterThan">
      <formula>0</formula>
    </cfRule>
  </conditionalFormatting>
  <conditionalFormatting sqref="J33">
    <cfRule type="cellIs" dxfId="278" priority="21" operator="greaterThan">
      <formula>0</formula>
    </cfRule>
  </conditionalFormatting>
  <conditionalFormatting sqref="J36">
    <cfRule type="cellIs" dxfId="277" priority="20" operator="greaterThan">
      <formula>0</formula>
    </cfRule>
  </conditionalFormatting>
  <conditionalFormatting sqref="J39">
    <cfRule type="cellIs" dxfId="276" priority="19" operator="greaterThan">
      <formula>0</formula>
    </cfRule>
  </conditionalFormatting>
  <conditionalFormatting sqref="I46">
    <cfRule type="cellIs" dxfId="275" priority="14" operator="greaterThan">
      <formula>0</formula>
    </cfRule>
  </conditionalFormatting>
  <conditionalFormatting sqref="J48">
    <cfRule type="expression" dxfId="274" priority="10">
      <formula>$J$48&gt;$H$4</formula>
    </cfRule>
    <cfRule type="cellIs" dxfId="273" priority="11" operator="lessThan">
      <formula>$H$4</formula>
    </cfRule>
    <cfRule type="cellIs" dxfId="272" priority="12" operator="greaterThan">
      <formula>$H$4</formula>
    </cfRule>
  </conditionalFormatting>
  <conditionalFormatting sqref="I42:I45">
    <cfRule type="cellIs" dxfId="271" priority="8" operator="greaterThan">
      <formula>0</formula>
    </cfRule>
  </conditionalFormatting>
  <conditionalFormatting sqref="K42">
    <cfRule type="cellIs" dxfId="270" priority="9" operator="greaterThan">
      <formula>2000</formula>
    </cfRule>
  </conditionalFormatting>
  <conditionalFormatting sqref="K43">
    <cfRule type="cellIs" dxfId="269" priority="7" operator="greaterThan">
      <formula>700</formula>
    </cfRule>
  </conditionalFormatting>
  <conditionalFormatting sqref="K44">
    <cfRule type="cellIs" dxfId="268" priority="6" operator="greaterThan">
      <formula>700</formula>
    </cfRule>
  </conditionalFormatting>
  <conditionalFormatting sqref="K45">
    <cfRule type="cellIs" dxfId="267" priority="5" operator="greaterThan">
      <formula>700</formula>
    </cfRule>
  </conditionalFormatting>
  <conditionalFormatting sqref="K16">
    <cfRule type="cellIs" dxfId="11" priority="4" operator="greaterThan">
      <formula>50</formula>
    </cfRule>
  </conditionalFormatting>
  <conditionalFormatting sqref="K19">
    <cfRule type="cellIs" dxfId="10" priority="3" operator="greaterThan">
      <formula>100</formula>
    </cfRule>
  </conditionalFormatting>
  <conditionalFormatting sqref="K22">
    <cfRule type="cellIs" dxfId="9" priority="2" operator="greaterThan">
      <formula>200</formula>
    </cfRule>
  </conditionalFormatting>
  <conditionalFormatting sqref="K25">
    <cfRule type="cellIs" dxfId="8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1DCF5227-799D-407C-A028-A1F9240B9F51}">
      <formula1>$C$39:$C$40</formula1>
    </dataValidation>
    <dataValidation type="list" allowBlank="1" showInputMessage="1" showErrorMessage="1" promptTitle="Akkumulátor kapacitás választása" prompt="Akkumulátor kapacitás választása" sqref="C87" xr:uid="{03841085-756A-47C9-AF35-63AFA7D5636D}">
      <formula1>$C$22:$C$36</formula1>
    </dataValidation>
    <dataValidation allowBlank="1" showInputMessage="1" showErrorMessage="1" promptTitle="DSC NEO HS..." sqref="C6 C57" xr:uid="{3FF4DAE5-6E7B-4DC9-A0E9-88E765942845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4AA03E82-D38D-4AC7-ACCE-317774659703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C0607E86-C4B1-40FB-96F4-BF2725C7C5EB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203E9998-170E-42FC-A547-9835AC1AB45D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FD55A553-3BDB-492D-83B8-2DEB1CB93537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C90FC237-B5A4-4C40-9F94-386031683BF5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4EE7BBF4-B748-4A53-89A5-FD59CB50704C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CF80FEB8-891D-4645-8641-671D5C47033D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579F88FD-426D-44BA-B714-20E0D61E1CF1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A941D648-A11B-4142-AFB3-8FEF9606B98F}">
          <x14:formula1>
            <xm:f>Segédtáblázat!$B$3:$B$5</xm:f>
          </x14:formula1>
          <xm:sqref>C56</xm:sqref>
        </x14:dataValidation>
        <x14:dataValidation type="list" allowBlank="1" showInputMessage="1" showErrorMessage="1" xr:uid="{29A17B5D-DFE2-4EFD-A1E9-81022B2D916F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5F8F386C-DF79-4308-88B8-71A539D37434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8D27AA77-A6A0-4ED6-B831-19635006E031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199DFE29-FAAD-4CBE-8F2E-E12412625E95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FD095502-2F4F-41C0-897E-F478561880CD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25C4D7AF-1807-41F2-A2FF-CCEE9E84613F}">
          <x14:formula1>
            <xm:f>Segédtáblázat!$C$22:$C$24</xm:f>
          </x14:formula1>
          <xm:sqref>C48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63276-EE9A-47C6-82D7-A023335D0496}">
  <sheetPr codeName="Munka29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154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258" priority="55" operator="greaterThan">
      <formula>$B$9</formula>
    </cfRule>
  </conditionalFormatting>
  <conditionalFormatting sqref="H48">
    <cfRule type="cellIs" dxfId="257" priority="51" operator="greaterThan">
      <formula>18</formula>
    </cfRule>
  </conditionalFormatting>
  <conditionalFormatting sqref="J74">
    <cfRule type="cellIs" dxfId="256" priority="48" operator="greaterThan">
      <formula>1</formula>
    </cfRule>
  </conditionalFormatting>
  <conditionalFormatting sqref="H87">
    <cfRule type="cellIs" dxfId="255" priority="44" operator="greaterThan">
      <formula>18</formula>
    </cfRule>
  </conditionalFormatting>
  <conditionalFormatting sqref="B9">
    <cfRule type="cellIs" dxfId="254" priority="43" operator="lessThan">
      <formula>0</formula>
    </cfRule>
  </conditionalFormatting>
  <conditionalFormatting sqref="B20">
    <cfRule type="cellIs" dxfId="253" priority="42" operator="lessThan">
      <formula>0</formula>
    </cfRule>
  </conditionalFormatting>
  <conditionalFormatting sqref="B23">
    <cfRule type="cellIs" dxfId="252" priority="41" operator="lessThan">
      <formula>0</formula>
    </cfRule>
  </conditionalFormatting>
  <conditionalFormatting sqref="B31">
    <cfRule type="cellIs" dxfId="251" priority="40" operator="lessThan">
      <formula>0</formula>
    </cfRule>
  </conditionalFormatting>
  <conditionalFormatting sqref="B34">
    <cfRule type="cellIs" dxfId="250" priority="39" operator="lessThan">
      <formula>0</formula>
    </cfRule>
  </conditionalFormatting>
  <conditionalFormatting sqref="B37">
    <cfRule type="cellIs" dxfId="249" priority="38" operator="lessThan">
      <formula>0</formula>
    </cfRule>
  </conditionalFormatting>
  <conditionalFormatting sqref="B40">
    <cfRule type="cellIs" dxfId="248" priority="37" operator="lessThan">
      <formula>0</formula>
    </cfRule>
  </conditionalFormatting>
  <conditionalFormatting sqref="B26">
    <cfRule type="cellIs" dxfId="247" priority="36" operator="lessThan">
      <formula>0</formula>
    </cfRule>
  </conditionalFormatting>
  <conditionalFormatting sqref="J7">
    <cfRule type="cellIs" dxfId="246" priority="33" operator="greaterThan">
      <formula>0</formula>
    </cfRule>
  </conditionalFormatting>
  <conditionalFormatting sqref="J11">
    <cfRule type="cellIs" dxfId="245" priority="32" operator="greaterThan">
      <formula>0</formula>
    </cfRule>
  </conditionalFormatting>
  <conditionalFormatting sqref="J15">
    <cfRule type="cellIs" dxfId="244" priority="31" operator="greaterThan">
      <formula>0</formula>
    </cfRule>
  </conditionalFormatting>
  <conditionalFormatting sqref="I16">
    <cfRule type="cellIs" dxfId="243" priority="30" operator="greaterThan">
      <formula>0</formula>
    </cfRule>
  </conditionalFormatting>
  <conditionalFormatting sqref="J18">
    <cfRule type="cellIs" dxfId="242" priority="29" operator="greaterThan">
      <formula>0</formula>
    </cfRule>
  </conditionalFormatting>
  <conditionalFormatting sqref="I19">
    <cfRule type="cellIs" dxfId="241" priority="28" operator="greaterThan">
      <formula>0</formula>
    </cfRule>
  </conditionalFormatting>
  <conditionalFormatting sqref="J21">
    <cfRule type="cellIs" dxfId="240" priority="27" operator="greaterThan">
      <formula>0</formula>
    </cfRule>
  </conditionalFormatting>
  <conditionalFormatting sqref="I22">
    <cfRule type="cellIs" dxfId="239" priority="26" operator="greaterThan">
      <formula>0</formula>
    </cfRule>
  </conditionalFormatting>
  <conditionalFormatting sqref="I25">
    <cfRule type="cellIs" dxfId="238" priority="25" operator="greaterThan">
      <formula>0</formula>
    </cfRule>
  </conditionalFormatting>
  <conditionalFormatting sqref="J24">
    <cfRule type="cellIs" dxfId="237" priority="24" operator="greaterThan">
      <formula>0</formula>
    </cfRule>
  </conditionalFormatting>
  <conditionalFormatting sqref="J28">
    <cfRule type="cellIs" dxfId="236" priority="23" operator="greaterThan">
      <formula>0</formula>
    </cfRule>
  </conditionalFormatting>
  <conditionalFormatting sqref="J30">
    <cfRule type="cellIs" dxfId="235" priority="22" operator="greaterThan">
      <formula>0</formula>
    </cfRule>
  </conditionalFormatting>
  <conditionalFormatting sqref="J33">
    <cfRule type="cellIs" dxfId="234" priority="21" operator="greaterThan">
      <formula>0</formula>
    </cfRule>
  </conditionalFormatting>
  <conditionalFormatting sqref="J36">
    <cfRule type="cellIs" dxfId="233" priority="20" operator="greaterThan">
      <formula>0</formula>
    </cfRule>
  </conditionalFormatting>
  <conditionalFormatting sqref="J39">
    <cfRule type="cellIs" dxfId="232" priority="19" operator="greaterThan">
      <formula>0</formula>
    </cfRule>
  </conditionalFormatting>
  <conditionalFormatting sqref="I46">
    <cfRule type="cellIs" dxfId="231" priority="14" operator="greaterThan">
      <formula>0</formula>
    </cfRule>
  </conditionalFormatting>
  <conditionalFormatting sqref="J48">
    <cfRule type="expression" dxfId="230" priority="10">
      <formula>$J$48&gt;$H$4</formula>
    </cfRule>
    <cfRule type="cellIs" dxfId="229" priority="11" operator="lessThan">
      <formula>$H$4</formula>
    </cfRule>
    <cfRule type="cellIs" dxfId="228" priority="12" operator="greaterThan">
      <formula>$H$4</formula>
    </cfRule>
  </conditionalFormatting>
  <conditionalFormatting sqref="I42:I45">
    <cfRule type="cellIs" dxfId="227" priority="8" operator="greaterThan">
      <formula>0</formula>
    </cfRule>
  </conditionalFormatting>
  <conditionalFormatting sqref="K42">
    <cfRule type="cellIs" dxfId="226" priority="9" operator="greaterThan">
      <formula>2000</formula>
    </cfRule>
  </conditionalFormatting>
  <conditionalFormatting sqref="K43">
    <cfRule type="cellIs" dxfId="225" priority="7" operator="greaterThan">
      <formula>700</formula>
    </cfRule>
  </conditionalFormatting>
  <conditionalFormatting sqref="K44">
    <cfRule type="cellIs" dxfId="224" priority="6" operator="greaterThan">
      <formula>700</formula>
    </cfRule>
  </conditionalFormatting>
  <conditionalFormatting sqref="K45">
    <cfRule type="cellIs" dxfId="223" priority="5" operator="greaterThan">
      <formula>700</formula>
    </cfRule>
  </conditionalFormatting>
  <conditionalFormatting sqref="K16">
    <cfRule type="cellIs" dxfId="7" priority="4" operator="greaterThan">
      <formula>50</formula>
    </cfRule>
  </conditionalFormatting>
  <conditionalFormatting sqref="K19">
    <cfRule type="cellIs" dxfId="6" priority="3" operator="greaterThan">
      <formula>100</formula>
    </cfRule>
  </conditionalFormatting>
  <conditionalFormatting sqref="K22">
    <cfRule type="cellIs" dxfId="5" priority="2" operator="greaterThan">
      <formula>200</formula>
    </cfRule>
  </conditionalFormatting>
  <conditionalFormatting sqref="K25">
    <cfRule type="cellIs" dxfId="4" priority="1" operator="greaterThan">
      <formula>500</formula>
    </cfRule>
  </conditionalFormatting>
  <dataValidations count="3">
    <dataValidation allowBlank="1" showInputMessage="1" showErrorMessage="1" promptTitle="DSC NEO HS..." sqref="C6 C57" xr:uid="{96C560C5-D860-4DFA-A934-33302F928641}"/>
    <dataValidation type="list" allowBlank="1" showInputMessage="1" showErrorMessage="1" promptTitle="Akkumulátor kapacitás választása" prompt="Akkumulátor kapacitás választása" sqref="C87" xr:uid="{CBC3DB1A-375B-4EAF-B3FF-BD115A569E9E}">
      <formula1>$C$22:$C$36</formula1>
    </dataValidation>
    <dataValidation type="list" allowBlank="1" showInputMessage="1" showErrorMessage="1" promptTitle="Akkumulátorok száma  a központon" prompt="Akkumulátorok száma  a központon" sqref="F87" xr:uid="{6768DE80-ACA9-423D-97DD-073237BE1DED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025AC6C3-45C8-4A4A-9042-F4871AA7B31D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D2524378-B0DB-425F-B9A4-6BAB67CD3C9F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C496468B-370F-4972-8C02-EA5BD3161C04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FF5B90B7-AB01-4A05-A27A-2653F8CCA894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A310529F-CB73-4C82-89AB-48EDC7E1AB88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B6BDC3C2-63D0-4604-ADEF-4152524C5091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7F2C9369-678F-468A-AA41-FE37CAB91FD2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503171E8-E2DA-455D-872D-0519BCDF64B6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 kapacitás választása" prompt="Akkumulátor kapacitás választása" xr:uid="{D683A48A-E1B1-4176-B05E-A75EC396A338}">
          <x14:formula1>
            <xm:f>Segédtáblázat!$C$22:$C$24</xm:f>
          </x14:formula1>
          <xm:sqref>C48</xm:sqref>
        </x14:dataValidation>
        <x14:dataValidation type="list" allowBlank="1" showInputMessage="1" showErrorMessage="1" promptTitle="Akkumulátortöltő áram" prompt="Vállassza ki a központ beállított akummulátortöltő áramát" xr:uid="{3D5799F3-8256-40B8-BC6E-7E75756763B6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EB518107-7700-4722-B088-F6A7BFB450A0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0F64AAE6-DA96-492D-ADEB-C84C5EDE8676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3597D64F-D5B4-48A9-AC76-0BB75E614904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4B27DBE3-7921-481C-A93B-F3E12B175E04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A3AAC120-9530-4B52-9AF4-6282EF35B46B}">
          <x14:formula1>
            <xm:f>Segédtáblázat!$B$3:$B$5</xm:f>
          </x14:formula1>
          <xm:sqref>C56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16E93-87F7-467D-9ECC-B7C99DFC380F}">
  <sheetPr codeName="Munka30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9" t="s">
        <v>83</v>
      </c>
      <c r="B1" s="170"/>
      <c r="C1" s="170"/>
      <c r="D1" s="170"/>
      <c r="E1" s="170"/>
      <c r="F1" s="170"/>
      <c r="G1" s="171"/>
      <c r="H1" s="181" t="s">
        <v>151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153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3204</v>
      </c>
      <c r="D4" s="11" t="s">
        <v>66</v>
      </c>
      <c r="E4" s="40">
        <v>400</v>
      </c>
      <c r="F4" s="11"/>
      <c r="G4" s="62" t="s">
        <v>102</v>
      </c>
      <c r="H4" s="144">
        <f>M55</f>
        <v>500</v>
      </c>
      <c r="I4" s="152" t="str">
        <f>IF(C4=2300,"40",IF(C4=3350,"35",IF(C4=2204,"40",IF(C4=3204,"25"))))</f>
        <v>25</v>
      </c>
      <c r="J4" s="11">
        <v>1</v>
      </c>
      <c r="K4" s="12">
        <f>I4*J4</f>
        <v>25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146</v>
      </c>
      <c r="D42" s="49" t="s">
        <v>150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147</v>
      </c>
      <c r="D43" s="49" t="s">
        <v>150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148</v>
      </c>
      <c r="D44" s="49" t="s">
        <v>150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149</v>
      </c>
      <c r="D45" s="49" t="s">
        <v>150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17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17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t="15" hidden="1" customHeight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51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>
        <f>IF(H52=7,"-",IF(H52=14,"-",IF(H52=17,1200,IF(H52=18,"-",IF(H52=18,"-",IF(H52=34,"-",IF(H52=36,"-",IF(H52=36,"-",IF(H52=21,"-",IF(H52=42,"-",IF(H52=51,500,IF(H52=54,"-",IF(H52=102,"-",IF(H52=108,"-"))))))))))))))</f>
        <v>500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214" priority="55" operator="greaterThan">
      <formula>$B$9</formula>
    </cfRule>
  </conditionalFormatting>
  <conditionalFormatting sqref="H48">
    <cfRule type="cellIs" dxfId="213" priority="51" operator="greaterThan">
      <formula>18</formula>
    </cfRule>
  </conditionalFormatting>
  <conditionalFormatting sqref="J74">
    <cfRule type="cellIs" dxfId="212" priority="48" operator="greaterThan">
      <formula>1</formula>
    </cfRule>
  </conditionalFormatting>
  <conditionalFormatting sqref="H87">
    <cfRule type="cellIs" dxfId="211" priority="44" operator="greaterThan">
      <formula>18</formula>
    </cfRule>
  </conditionalFormatting>
  <conditionalFormatting sqref="B9">
    <cfRule type="cellIs" dxfId="210" priority="43" operator="lessThan">
      <formula>0</formula>
    </cfRule>
  </conditionalFormatting>
  <conditionalFormatting sqref="B20">
    <cfRule type="cellIs" dxfId="209" priority="42" operator="lessThan">
      <formula>0</formula>
    </cfRule>
  </conditionalFormatting>
  <conditionalFormatting sqref="B23">
    <cfRule type="cellIs" dxfId="208" priority="41" operator="lessThan">
      <formula>0</formula>
    </cfRule>
  </conditionalFormatting>
  <conditionalFormatting sqref="B31">
    <cfRule type="cellIs" dxfId="207" priority="40" operator="lessThan">
      <formula>0</formula>
    </cfRule>
  </conditionalFormatting>
  <conditionalFormatting sqref="B34">
    <cfRule type="cellIs" dxfId="206" priority="39" operator="lessThan">
      <formula>0</formula>
    </cfRule>
  </conditionalFormatting>
  <conditionalFormatting sqref="B37">
    <cfRule type="cellIs" dxfId="205" priority="38" operator="lessThan">
      <formula>0</formula>
    </cfRule>
  </conditionalFormatting>
  <conditionalFormatting sqref="B40">
    <cfRule type="cellIs" dxfId="204" priority="37" operator="lessThan">
      <formula>0</formula>
    </cfRule>
  </conditionalFormatting>
  <conditionalFormatting sqref="B26">
    <cfRule type="cellIs" dxfId="203" priority="36" operator="lessThan">
      <formula>0</formula>
    </cfRule>
  </conditionalFormatting>
  <conditionalFormatting sqref="J7">
    <cfRule type="cellIs" dxfId="202" priority="33" operator="greaterThan">
      <formula>0</formula>
    </cfRule>
  </conditionalFormatting>
  <conditionalFormatting sqref="J11">
    <cfRule type="cellIs" dxfId="201" priority="32" operator="greaterThan">
      <formula>0</formula>
    </cfRule>
  </conditionalFormatting>
  <conditionalFormatting sqref="J15">
    <cfRule type="cellIs" dxfId="200" priority="31" operator="greaterThan">
      <formula>0</formula>
    </cfRule>
  </conditionalFormatting>
  <conditionalFormatting sqref="I16">
    <cfRule type="cellIs" dxfId="199" priority="30" operator="greaterThan">
      <formula>0</formula>
    </cfRule>
  </conditionalFormatting>
  <conditionalFormatting sqref="J18">
    <cfRule type="cellIs" dxfId="198" priority="29" operator="greaterThan">
      <formula>0</formula>
    </cfRule>
  </conditionalFormatting>
  <conditionalFormatting sqref="I19">
    <cfRule type="cellIs" dxfId="197" priority="28" operator="greaterThan">
      <formula>0</formula>
    </cfRule>
  </conditionalFormatting>
  <conditionalFormatting sqref="J21">
    <cfRule type="cellIs" dxfId="196" priority="27" operator="greaterThan">
      <formula>0</formula>
    </cfRule>
  </conditionalFormatting>
  <conditionalFormatting sqref="I22">
    <cfRule type="cellIs" dxfId="195" priority="26" operator="greaterThan">
      <formula>0</formula>
    </cfRule>
  </conditionalFormatting>
  <conditionalFormatting sqref="I25">
    <cfRule type="cellIs" dxfId="194" priority="25" operator="greaterThan">
      <formula>0</formula>
    </cfRule>
  </conditionalFormatting>
  <conditionalFormatting sqref="J24">
    <cfRule type="cellIs" dxfId="193" priority="24" operator="greaterThan">
      <formula>0</formula>
    </cfRule>
  </conditionalFormatting>
  <conditionalFormatting sqref="J28">
    <cfRule type="cellIs" dxfId="192" priority="23" operator="greaterThan">
      <formula>0</formula>
    </cfRule>
  </conditionalFormatting>
  <conditionalFormatting sqref="J30">
    <cfRule type="cellIs" dxfId="191" priority="22" operator="greaterThan">
      <formula>0</formula>
    </cfRule>
  </conditionalFormatting>
  <conditionalFormatting sqref="J33">
    <cfRule type="cellIs" dxfId="190" priority="21" operator="greaterThan">
      <formula>0</formula>
    </cfRule>
  </conditionalFormatting>
  <conditionalFormatting sqref="J36">
    <cfRule type="cellIs" dxfId="189" priority="20" operator="greaterThan">
      <formula>0</formula>
    </cfRule>
  </conditionalFormatting>
  <conditionalFormatting sqref="J39">
    <cfRule type="cellIs" dxfId="188" priority="19" operator="greaterThan">
      <formula>0</formula>
    </cfRule>
  </conditionalFormatting>
  <conditionalFormatting sqref="I46">
    <cfRule type="cellIs" dxfId="187" priority="14" operator="greaterThan">
      <formula>0</formula>
    </cfRule>
  </conditionalFormatting>
  <conditionalFormatting sqref="J48">
    <cfRule type="expression" dxfId="186" priority="10">
      <formula>$J$48&gt;$H$4</formula>
    </cfRule>
    <cfRule type="cellIs" dxfId="185" priority="11" operator="lessThan">
      <formula>$H$4</formula>
    </cfRule>
    <cfRule type="cellIs" dxfId="184" priority="12" operator="greaterThan">
      <formula>$H$4</formula>
    </cfRule>
  </conditionalFormatting>
  <conditionalFormatting sqref="I42:I45">
    <cfRule type="cellIs" dxfId="183" priority="8" operator="greaterThan">
      <formula>0</formula>
    </cfRule>
  </conditionalFormatting>
  <conditionalFormatting sqref="K42">
    <cfRule type="cellIs" dxfId="182" priority="9" operator="greaterThan">
      <formula>2000</formula>
    </cfRule>
  </conditionalFormatting>
  <conditionalFormatting sqref="K43">
    <cfRule type="cellIs" dxfId="181" priority="7" operator="greaterThan">
      <formula>700</formula>
    </cfRule>
  </conditionalFormatting>
  <conditionalFormatting sqref="K44">
    <cfRule type="cellIs" dxfId="180" priority="6" operator="greaterThan">
      <formula>700</formula>
    </cfRule>
  </conditionalFormatting>
  <conditionalFormatting sqref="K45">
    <cfRule type="cellIs" dxfId="179" priority="5" operator="greaterThan">
      <formula>700</formula>
    </cfRule>
  </conditionalFormatting>
  <conditionalFormatting sqref="K16">
    <cfRule type="cellIs" dxfId="3" priority="4" operator="greaterThan">
      <formula>50</formula>
    </cfRule>
  </conditionalFormatting>
  <conditionalFormatting sqref="K19">
    <cfRule type="cellIs" dxfId="2" priority="3" operator="greaterThan">
      <formula>100</formula>
    </cfRule>
  </conditionalFormatting>
  <conditionalFormatting sqref="K22">
    <cfRule type="cellIs" dxfId="1" priority="2" operator="greaterThan">
      <formula>200</formula>
    </cfRule>
  </conditionalFormatting>
  <conditionalFormatting sqref="K25">
    <cfRule type="cellIs" dxfId="0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5F46F3CE-3544-450A-8DBE-083BCE835E9D}">
      <formula1>$C$39:$C$40</formula1>
    </dataValidation>
    <dataValidation type="list" allowBlank="1" showInputMessage="1" showErrorMessage="1" promptTitle="Akkumulátor kapacitás választása" prompt="Akkumulátor kapacitás választása" sqref="C87" xr:uid="{2944E574-8301-4AED-90B4-8812B63BA4D7}">
      <formula1>$C$22:$C$36</formula1>
    </dataValidation>
    <dataValidation allowBlank="1" showInputMessage="1" showErrorMessage="1" promptTitle="DSC NEO HS..." sqref="C6 C57" xr:uid="{64725773-CCED-4671-BF7D-EE42682E677F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6DA3BA10-5C48-4BDE-BF0F-5454A4E1CD2E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08DDA824-88FE-4115-A98D-CAB3A6A59C3F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9B025F88-D06E-4D1F-B29E-4626FE7FE6BD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A9E96CC7-B061-4CF6-A2B7-826F4FA4C407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75ADF793-D0BC-4D99-AA3A-61069A19DD7F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5" operator="containsText" id="{F018A393-DED7-426E-93AB-F1F5060ADE9B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4" operator="containsText" id="{0EF3EB36-47CC-4B63-B6E3-DE910330D830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3" operator="containsText" id="{000846E8-486B-4B24-9DCC-293C3E6DCFDF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71213CA0-7C0A-4F2B-97C5-4CE9441CC839}">
          <x14:formula1>
            <xm:f>Segédtáblázat!$B$3:$B$5</xm:f>
          </x14:formula1>
          <xm:sqref>C56</xm:sqref>
        </x14:dataValidation>
        <x14:dataValidation type="list" allowBlank="1" showInputMessage="1" showErrorMessage="1" xr:uid="{8DEEB142-B9F0-49CD-81F0-EE7D0E260A88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9147927B-E7A7-4911-9761-42F234C71F23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E139691C-ABDE-49CA-8700-BA2B2CA7A299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5791568B-1732-4A49-A36C-6AD4DEE32974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C868F3B4-7C94-4555-B7D1-210ED2CF1C88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ADC99232-EABD-41B2-903F-421448C23582}">
          <x14:formula1>
            <xm:f>Segédtáblázat!$C$22:$C$24</xm:f>
          </x14:formula1>
          <xm:sqref>C48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9F50F-75D7-475D-BC11-B6B423451427}">
  <sheetPr codeName="Munka12"/>
  <dimension ref="A1:OQ88"/>
  <sheetViews>
    <sheetView zoomScale="85" zoomScaleNormal="85" workbookViewId="0"/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59" t="s">
        <v>83</v>
      </c>
      <c r="B1" s="160"/>
      <c r="C1" s="160"/>
      <c r="D1" s="160"/>
      <c r="E1" s="160"/>
      <c r="F1" s="160"/>
      <c r="G1" s="16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113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2300</v>
      </c>
      <c r="D4" s="11" t="s">
        <v>66</v>
      </c>
      <c r="E4" s="40">
        <v>400</v>
      </c>
      <c r="F4" s="11"/>
      <c r="G4" s="62" t="s">
        <v>102</v>
      </c>
      <c r="H4" s="151" t="str">
        <f>IF(C2=2,"500",IF(C2=3,"-",))</f>
        <v>-</v>
      </c>
      <c r="I4" s="152" t="str">
        <f>IF(C4=2300,"40",IF(C4=3350,"35",IF(C4=2204,"40",IF(C4=3204,"25"))))</f>
        <v>40</v>
      </c>
      <c r="J4" s="11">
        <v>1</v>
      </c>
      <c r="K4" s="12">
        <f>I4*J4</f>
        <v>40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tr">
        <f>IF(C4=2300,"-",IF(C4=3350,"-",IF(C4=2204,"PGM3",IF(C4=3204,"PGM3"))))</f>
        <v>-</v>
      </c>
      <c r="D42" s="49" t="s">
        <v>88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6" si="6">I42*J42</f>
        <v>0</v>
      </c>
      <c r="L42" s="49"/>
      <c r="M42" s="215"/>
    </row>
    <row r="43" spans="1:13" ht="15.75" customHeight="1" x14ac:dyDescent="0.25">
      <c r="A43" s="107"/>
      <c r="B43" s="49"/>
      <c r="C43" s="49" t="str">
        <f>IF(C4=2300,"-",IF(C4=3350,"-",IF(C4=2204,"PGM3",IF(C4=3204,"PGM3"))))</f>
        <v>-</v>
      </c>
      <c r="D43" s="49" t="s">
        <v>30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tr">
        <f>IF(C4=2300,"-",IF(C4=3350,"-",IF(C4=2204,"PGM3",IF(C4=3204,"PGM3"))))</f>
        <v>-</v>
      </c>
      <c r="D44" s="49" t="s">
        <v>88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tr">
        <f>IF(C4=2300,"-",IF(C4=3350,"-",IF(C4=2204,"PGM4",IF(C4=3204,"PGM4"))))</f>
        <v>-</v>
      </c>
      <c r="D45" s="49" t="s">
        <v>88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si="6"/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21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 t="str">
        <f>IF(H52=7,500,IF(H52=14,"-",IF(H52=17,"-",IF(H52=18,"-",IF(H52=18,"-",IF(H52=34,"-",IF(H52=36,"-",IF(H52=36,"-",IF(H52=21,"-",IF(H52=42,"-",IF(H52=51,"-",IF(H52=54,"-",IF(H52=102,"-",IF(H52=108,"-"))))))))))))))</f>
        <v>-</v>
      </c>
    </row>
    <row r="56" spans="1:13" ht="15" hidden="1" customHeight="1" x14ac:dyDescent="0.25">
      <c r="B56" s="47"/>
      <c r="K56">
        <v>14</v>
      </c>
      <c r="L56">
        <f t="shared" ref="L56:L60" si="7">K56*3</f>
        <v>42</v>
      </c>
    </row>
    <row r="57" spans="1:13" ht="15" hidden="1" customHeight="1" x14ac:dyDescent="0.25">
      <c r="K57">
        <v>17</v>
      </c>
      <c r="L57">
        <f t="shared" si="7"/>
        <v>51</v>
      </c>
    </row>
    <row r="58" spans="1:13" ht="15" hidden="1" customHeight="1" x14ac:dyDescent="0.25">
      <c r="B58" s="47"/>
      <c r="K58">
        <v>18</v>
      </c>
      <c r="L58">
        <f t="shared" si="7"/>
        <v>54</v>
      </c>
    </row>
    <row r="59" spans="1:13" ht="15" hidden="1" customHeight="1" x14ac:dyDescent="0.25">
      <c r="K59">
        <v>34</v>
      </c>
      <c r="L59">
        <f t="shared" si="7"/>
        <v>102</v>
      </c>
    </row>
    <row r="60" spans="1:13" ht="15.75" hidden="1" customHeight="1" x14ac:dyDescent="0.25">
      <c r="K60">
        <v>36</v>
      </c>
      <c r="L60">
        <f t="shared" si="7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1366" priority="51" operator="greaterThan">
      <formula>$B$9</formula>
    </cfRule>
  </conditionalFormatting>
  <conditionalFormatting sqref="J48">
    <cfRule type="cellIs" dxfId="1365" priority="6" operator="greaterThan">
      <formula>$M$55</formula>
    </cfRule>
    <cfRule type="cellIs" dxfId="1364" priority="46" operator="lessThan">
      <formula>$H$4</formula>
    </cfRule>
  </conditionalFormatting>
  <conditionalFormatting sqref="H48">
    <cfRule type="cellIs" dxfId="1363" priority="45" operator="greaterThan">
      <formula>18</formula>
    </cfRule>
  </conditionalFormatting>
  <conditionalFormatting sqref="J74">
    <cfRule type="cellIs" dxfId="1362" priority="42" operator="greaterThan">
      <formula>1</formula>
    </cfRule>
  </conditionalFormatting>
  <conditionalFormatting sqref="H87">
    <cfRule type="cellIs" dxfId="1361" priority="38" operator="greaterThan">
      <formula>18</formula>
    </cfRule>
  </conditionalFormatting>
  <conditionalFormatting sqref="B9">
    <cfRule type="cellIs" dxfId="1360" priority="37" operator="lessThan">
      <formula>0</formula>
    </cfRule>
  </conditionalFormatting>
  <conditionalFormatting sqref="B20">
    <cfRule type="cellIs" dxfId="1359" priority="36" operator="lessThan">
      <formula>0</formula>
    </cfRule>
  </conditionalFormatting>
  <conditionalFormatting sqref="B23">
    <cfRule type="cellIs" dxfId="1358" priority="34" operator="lessThan">
      <formula>0</formula>
    </cfRule>
  </conditionalFormatting>
  <conditionalFormatting sqref="B31">
    <cfRule type="cellIs" dxfId="1357" priority="33" operator="lessThan">
      <formula>0</formula>
    </cfRule>
  </conditionalFormatting>
  <conditionalFormatting sqref="B34">
    <cfRule type="cellIs" dxfId="1356" priority="32" operator="lessThan">
      <formula>0</formula>
    </cfRule>
  </conditionalFormatting>
  <conditionalFormatting sqref="B37">
    <cfRule type="cellIs" dxfId="1355" priority="31" operator="lessThan">
      <formula>0</formula>
    </cfRule>
  </conditionalFormatting>
  <conditionalFormatting sqref="B40">
    <cfRule type="cellIs" dxfId="1354" priority="30" operator="lessThan">
      <formula>0</formula>
    </cfRule>
  </conditionalFormatting>
  <conditionalFormatting sqref="B26">
    <cfRule type="cellIs" dxfId="1353" priority="29" operator="lessThan">
      <formula>0</formula>
    </cfRule>
  </conditionalFormatting>
  <conditionalFormatting sqref="J7">
    <cfRule type="cellIs" dxfId="1352" priority="26" operator="greaterThan">
      <formula>0</formula>
    </cfRule>
  </conditionalFormatting>
  <conditionalFormatting sqref="J11">
    <cfRule type="cellIs" dxfId="1351" priority="25" operator="greaterThan">
      <formula>0</formula>
    </cfRule>
  </conditionalFormatting>
  <conditionalFormatting sqref="J15">
    <cfRule type="cellIs" dxfId="1350" priority="24" operator="greaterThan">
      <formula>0</formula>
    </cfRule>
  </conditionalFormatting>
  <conditionalFormatting sqref="I16">
    <cfRule type="cellIs" dxfId="1349" priority="23" operator="greaterThan">
      <formula>0</formula>
    </cfRule>
  </conditionalFormatting>
  <conditionalFormatting sqref="J18">
    <cfRule type="cellIs" dxfId="1348" priority="22" operator="greaterThan">
      <formula>0</formula>
    </cfRule>
  </conditionalFormatting>
  <conditionalFormatting sqref="I19">
    <cfRule type="cellIs" dxfId="1347" priority="21" operator="greaterThan">
      <formula>0</formula>
    </cfRule>
  </conditionalFormatting>
  <conditionalFormatting sqref="J21">
    <cfRule type="cellIs" dxfId="1346" priority="20" operator="greaterThan">
      <formula>0</formula>
    </cfRule>
  </conditionalFormatting>
  <conditionalFormatting sqref="I22">
    <cfRule type="cellIs" dxfId="1345" priority="19" operator="greaterThan">
      <formula>0</formula>
    </cfRule>
  </conditionalFormatting>
  <conditionalFormatting sqref="I25">
    <cfRule type="cellIs" dxfId="1344" priority="18" operator="greaterThan">
      <formula>0</formula>
    </cfRule>
  </conditionalFormatting>
  <conditionalFormatting sqref="J24">
    <cfRule type="cellIs" dxfId="1343" priority="17" operator="greaterThan">
      <formula>0</formula>
    </cfRule>
  </conditionalFormatting>
  <conditionalFormatting sqref="J28">
    <cfRule type="cellIs" dxfId="1342" priority="16" operator="greaterThan">
      <formula>0</formula>
    </cfRule>
  </conditionalFormatting>
  <conditionalFormatting sqref="J30">
    <cfRule type="cellIs" dxfId="1341" priority="15" operator="greaterThan">
      <formula>0</formula>
    </cfRule>
  </conditionalFormatting>
  <conditionalFormatting sqref="J33">
    <cfRule type="cellIs" dxfId="1340" priority="14" operator="greaterThan">
      <formula>0</formula>
    </cfRule>
  </conditionalFormatting>
  <conditionalFormatting sqref="J36">
    <cfRule type="cellIs" dxfId="1339" priority="13" operator="greaterThan">
      <formula>0</formula>
    </cfRule>
  </conditionalFormatting>
  <conditionalFormatting sqref="J39">
    <cfRule type="cellIs" dxfId="1338" priority="12" operator="greaterThan">
      <formula>0</formula>
    </cfRule>
  </conditionalFormatting>
  <conditionalFormatting sqref="I42">
    <cfRule type="cellIs" dxfId="1337" priority="11" operator="greaterThan">
      <formula>0</formula>
    </cfRule>
  </conditionalFormatting>
  <conditionalFormatting sqref="I43">
    <cfRule type="cellIs" dxfId="1336" priority="10" operator="greaterThan">
      <formula>0</formula>
    </cfRule>
  </conditionalFormatting>
  <conditionalFormatting sqref="I44">
    <cfRule type="cellIs" dxfId="1335" priority="9" operator="greaterThan">
      <formula>0</formula>
    </cfRule>
  </conditionalFormatting>
  <conditionalFormatting sqref="I45">
    <cfRule type="cellIs" dxfId="1334" priority="8" operator="greaterThan">
      <formula>0</formula>
    </cfRule>
  </conditionalFormatting>
  <conditionalFormatting sqref="I46">
    <cfRule type="cellIs" dxfId="1333" priority="7" operator="greaterThan">
      <formula>0</formula>
    </cfRule>
  </conditionalFormatting>
  <conditionalFormatting sqref="K16">
    <cfRule type="cellIs" dxfId="119" priority="4" operator="greaterThan">
      <formula>50</formula>
    </cfRule>
  </conditionalFormatting>
  <conditionalFormatting sqref="K19">
    <cfRule type="cellIs" dxfId="118" priority="3" operator="greaterThan">
      <formula>100</formula>
    </cfRule>
  </conditionalFormatting>
  <conditionalFormatting sqref="K22">
    <cfRule type="cellIs" dxfId="117" priority="2" operator="greaterThan">
      <formula>200</formula>
    </cfRule>
  </conditionalFormatting>
  <conditionalFormatting sqref="K25">
    <cfRule type="cellIs" dxfId="116" priority="1" operator="greaterThan">
      <formula>500</formula>
    </cfRule>
  </conditionalFormatting>
  <dataValidations count="3">
    <dataValidation allowBlank="1" showInputMessage="1" showErrorMessage="1" promptTitle="DSC NEO HS..." sqref="C6 C57" xr:uid="{3EB29483-D8EC-44EE-A13A-5AB375EB176C}"/>
    <dataValidation type="list" allowBlank="1" showInputMessage="1" showErrorMessage="1" promptTitle="Akkumulátor kapacitás választása" prompt="Akkumulátor kapacitás választása" sqref="C87" xr:uid="{77D60D8D-3F0E-45FD-8CC4-F6B733BB5F68}">
      <formula1>$C$22:$C$36</formula1>
    </dataValidation>
    <dataValidation type="list" allowBlank="1" showInputMessage="1" showErrorMessage="1" promptTitle="Akkumulátorok száma  a központon" prompt="Akkumulátorok száma  a központon" sqref="F87" xr:uid="{78D34FF1-D94B-4040-8743-169C20E0A8EA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B696F575-B527-440E-AEB0-C03C2CEBA528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49" operator="greaterThan" id="{68C3F819-6F67-4E64-8C99-CB678F4BFE76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48" operator="greaterThan" id="{DBA43D68-403F-493B-A04D-58EDC0BAF2A8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44" operator="greaterThan" id="{A35669B4-6024-4968-93E0-867D57E0530E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3" operator="greaterThan" id="{388E7FD5-8CEF-4C59-B13F-C2D9722A2A13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1" operator="greaterThan" id="{814A6DFB-444C-4AC6-8579-42E5F0715DFC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0" operator="greaterThan" id="{5C6DA32D-50E7-469E-A76A-57FC09C61373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39" operator="greaterThan" id="{21C0687C-5FB3-46BE-939B-FCE7CD111CD8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28" operator="containsText" id="{66DA1522-1E41-4EAA-988E-BC9BB9BA4BA3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27" operator="containsText" id="{A6FEDB94-A923-44F7-9EDD-B7DAE855673A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" operator="containsText" id="{BFF937B9-5826-4623-9180-E92E2E883DBB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töltő áram" prompt="Vállassza ki a központ beállított akummulátortöltő áramát" xr:uid="{98BCFA8A-E6C5-4B1B-B4EC-7F2D2A42E6F2}">
          <x14:formula1>
            <xm:f>Segédtáblázat!$E$3:$E$4</xm:f>
          </x14:formula1>
          <xm:sqref>E4:E6 E56:E57</xm:sqref>
        </x14:dataValidation>
        <x14:dataValidation type="list" allowBlank="1" showInputMessage="1" showErrorMessage="1" promptTitle="Akkumulátorok száma  a központon" prompt="Akkumulátorok száma  a központon" xr:uid="{8C2E93BD-830B-4158-AA18-5B6503E9B5E1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EA6CFED8-2A53-4508-A136-2C763E865D7B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27F413AC-6D74-4196-9270-D48740FDC153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B78F91FE-C41D-46FA-9DC7-DEF70E8DEC07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7D8F9CF2-68DC-494E-A1B8-1D731A1D2050}">
          <x14:formula1>
            <xm:f>Segédtáblázat!$B$3:$B$5</xm:f>
          </x14:formula1>
          <xm:sqref>C56</xm:sqref>
        </x14:dataValidation>
        <x14:dataValidation type="list" allowBlank="1" showInputMessage="1" showErrorMessage="1" promptTitle="Akkumulátor kapacitás választása" prompt="Akkumulátor kapacitás választása" xr:uid="{CECABEF8-F8FB-4622-A796-ACFC99F79764}">
          <x14:formula1>
            <xm:f>Segédtáblázat!$C$22:$C$24</xm:f>
          </x14:formula1>
          <xm:sqref>C48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A2F40-201A-459F-9B55-16122FD6C3D2}">
  <sheetPr codeName="Munka10"/>
  <dimension ref="B1:AA54"/>
  <sheetViews>
    <sheetView topLeftCell="A13" zoomScaleNormal="100" workbookViewId="0">
      <selection activeCell="A16" sqref="A16:XFD16"/>
    </sheetView>
  </sheetViews>
  <sheetFormatPr defaultRowHeight="15" x14ac:dyDescent="0.25"/>
  <cols>
    <col min="2" max="2" width="16.42578125" customWidth="1"/>
    <col min="3" max="3" width="17" customWidth="1"/>
    <col min="4" max="4" width="12" customWidth="1"/>
    <col min="6" max="6" width="14" customWidth="1"/>
    <col min="12" max="12" width="16.7109375" customWidth="1"/>
    <col min="13" max="13" width="19.28515625" customWidth="1"/>
    <col min="14" max="14" width="12.42578125" customWidth="1"/>
    <col min="16" max="16" width="10.85546875" customWidth="1"/>
    <col min="19" max="19" width="12.5703125" customWidth="1"/>
    <col min="22" max="22" width="23.42578125" customWidth="1"/>
  </cols>
  <sheetData>
    <row r="1" spans="2:27" ht="15.75" thickBot="1" x14ac:dyDescent="0.3">
      <c r="M1" s="35"/>
      <c r="N1" s="2"/>
      <c r="O1" s="2"/>
      <c r="P1" s="2"/>
      <c r="Q1" s="2"/>
      <c r="R1" s="2"/>
      <c r="S1" s="2"/>
      <c r="T1" s="3"/>
    </row>
    <row r="2" spans="2:27" ht="15.75" thickBot="1" x14ac:dyDescent="0.3">
      <c r="B2" s="35" t="s">
        <v>0</v>
      </c>
      <c r="C2" s="2" t="s">
        <v>1</v>
      </c>
      <c r="D2" s="2" t="s">
        <v>3</v>
      </c>
      <c r="E2" s="2" t="s">
        <v>2</v>
      </c>
      <c r="F2" s="2"/>
      <c r="G2" s="2" t="s">
        <v>14</v>
      </c>
      <c r="H2" s="2" t="s">
        <v>13</v>
      </c>
      <c r="I2" s="2" t="s">
        <v>15</v>
      </c>
      <c r="J2" s="2" t="s">
        <v>16</v>
      </c>
      <c r="K2" s="3" t="s">
        <v>17</v>
      </c>
      <c r="M2" s="35"/>
      <c r="N2" s="120" t="s">
        <v>128</v>
      </c>
      <c r="O2" s="120" t="s">
        <v>132</v>
      </c>
      <c r="P2" s="120" t="s">
        <v>131</v>
      </c>
      <c r="Q2" s="120" t="s">
        <v>129</v>
      </c>
      <c r="R2" s="120" t="s">
        <v>132</v>
      </c>
      <c r="S2" s="120" t="s">
        <v>131</v>
      </c>
      <c r="T2" s="121" t="s">
        <v>130</v>
      </c>
      <c r="V2" s="35"/>
      <c r="W2" s="2" t="s">
        <v>133</v>
      </c>
      <c r="X2" s="2"/>
      <c r="Y2" s="2" t="s">
        <v>134</v>
      </c>
      <c r="Z2" s="2" t="s">
        <v>137</v>
      </c>
      <c r="AA2" s="3"/>
    </row>
    <row r="3" spans="2:27" x14ac:dyDescent="0.25">
      <c r="B3" s="36">
        <v>3032</v>
      </c>
      <c r="C3">
        <v>700</v>
      </c>
      <c r="D3">
        <v>500</v>
      </c>
      <c r="E3">
        <v>400</v>
      </c>
      <c r="G3">
        <v>8</v>
      </c>
      <c r="H3">
        <v>2</v>
      </c>
      <c r="I3">
        <v>2</v>
      </c>
      <c r="J3">
        <v>1</v>
      </c>
      <c r="K3" s="37">
        <v>3</v>
      </c>
      <c r="M3" s="127">
        <v>3248</v>
      </c>
      <c r="N3" s="128">
        <v>1200</v>
      </c>
      <c r="O3" s="128">
        <v>17</v>
      </c>
      <c r="P3" s="128">
        <v>1</v>
      </c>
      <c r="Q3" s="128">
        <v>500</v>
      </c>
      <c r="R3" s="128">
        <v>17</v>
      </c>
      <c r="S3" s="128">
        <v>1</v>
      </c>
      <c r="T3" s="117"/>
      <c r="V3" s="36" t="s">
        <v>135</v>
      </c>
      <c r="W3" s="65">
        <v>12</v>
      </c>
      <c r="X3" s="65"/>
      <c r="Y3" s="65">
        <v>30</v>
      </c>
      <c r="Z3" s="65">
        <v>60</v>
      </c>
      <c r="AA3" s="37"/>
    </row>
    <row r="4" spans="2:27" ht="15.75" thickBot="1" x14ac:dyDescent="0.3">
      <c r="B4" s="36">
        <v>3128</v>
      </c>
      <c r="C4">
        <v>700</v>
      </c>
      <c r="D4">
        <v>500</v>
      </c>
      <c r="E4">
        <v>700</v>
      </c>
      <c r="G4">
        <v>8</v>
      </c>
      <c r="H4">
        <v>3</v>
      </c>
      <c r="I4">
        <v>4</v>
      </c>
      <c r="J4">
        <v>1</v>
      </c>
      <c r="K4" s="37">
        <v>3</v>
      </c>
      <c r="M4" s="13"/>
      <c r="N4" s="129">
        <v>1000</v>
      </c>
      <c r="O4" s="129">
        <v>7</v>
      </c>
      <c r="P4" s="129">
        <v>2</v>
      </c>
      <c r="Q4" s="129">
        <v>500</v>
      </c>
      <c r="R4" s="129">
        <v>18</v>
      </c>
      <c r="S4" s="129">
        <v>1</v>
      </c>
      <c r="T4" s="118"/>
      <c r="V4" s="4" t="s">
        <v>136</v>
      </c>
      <c r="W4" s="1">
        <v>72</v>
      </c>
      <c r="X4" s="1"/>
      <c r="Y4" s="1">
        <v>24</v>
      </c>
      <c r="Z4" s="1"/>
      <c r="AA4" s="5"/>
    </row>
    <row r="5" spans="2:27" ht="15.75" thickBot="1" x14ac:dyDescent="0.3">
      <c r="B5" s="36">
        <v>3248</v>
      </c>
      <c r="C5">
        <v>700</v>
      </c>
      <c r="D5">
        <v>500</v>
      </c>
      <c r="G5">
        <v>8</v>
      </c>
      <c r="H5">
        <v>7</v>
      </c>
      <c r="I5">
        <v>8</v>
      </c>
      <c r="J5">
        <v>3</v>
      </c>
      <c r="K5" s="37">
        <v>3</v>
      </c>
      <c r="M5" s="14"/>
      <c r="N5" s="130">
        <v>500</v>
      </c>
      <c r="O5" s="130">
        <v>7</v>
      </c>
      <c r="P5" s="130">
        <v>1</v>
      </c>
      <c r="Q5" s="130"/>
      <c r="R5" s="130"/>
      <c r="S5" s="130"/>
      <c r="T5" s="119"/>
    </row>
    <row r="6" spans="2:27" ht="15.75" thickBot="1" x14ac:dyDescent="0.3">
      <c r="C6">
        <v>700</v>
      </c>
      <c r="D6">
        <v>500</v>
      </c>
      <c r="G6">
        <v>16</v>
      </c>
      <c r="H6">
        <v>15</v>
      </c>
      <c r="I6">
        <v>16</v>
      </c>
      <c r="J6">
        <v>4</v>
      </c>
      <c r="K6" s="37">
        <v>4</v>
      </c>
      <c r="M6" s="36">
        <v>3204</v>
      </c>
      <c r="N6" s="122">
        <v>1200</v>
      </c>
      <c r="O6" s="122">
        <v>17</v>
      </c>
      <c r="P6" s="122">
        <v>1</v>
      </c>
      <c r="Q6" s="122">
        <v>500</v>
      </c>
      <c r="R6" s="122">
        <v>17</v>
      </c>
      <c r="S6" s="122">
        <v>1</v>
      </c>
      <c r="T6" s="123"/>
    </row>
    <row r="7" spans="2:27" x14ac:dyDescent="0.25">
      <c r="B7" s="36"/>
      <c r="K7" s="37"/>
      <c r="M7" s="127">
        <v>3350</v>
      </c>
      <c r="N7" s="128">
        <v>1200</v>
      </c>
      <c r="O7" s="128">
        <v>17</v>
      </c>
      <c r="P7" s="128">
        <v>1</v>
      </c>
      <c r="Q7" s="128">
        <v>500</v>
      </c>
      <c r="R7" s="128">
        <v>17</v>
      </c>
      <c r="S7" s="128">
        <v>1</v>
      </c>
      <c r="T7" s="117"/>
    </row>
    <row r="8" spans="2:27" ht="15.75" thickBot="1" x14ac:dyDescent="0.3">
      <c r="B8" s="36"/>
      <c r="K8" s="37"/>
      <c r="M8" s="14"/>
      <c r="N8" s="130">
        <v>2400</v>
      </c>
      <c r="O8" s="130">
        <v>17</v>
      </c>
      <c r="P8" s="130">
        <v>2</v>
      </c>
      <c r="Q8" s="130">
        <v>1000</v>
      </c>
      <c r="R8" s="130">
        <v>17</v>
      </c>
      <c r="S8" s="130">
        <v>2</v>
      </c>
      <c r="T8" s="119"/>
    </row>
    <row r="9" spans="2:27" ht="15.75" thickBot="1" x14ac:dyDescent="0.3">
      <c r="B9" s="36"/>
      <c r="K9" s="37"/>
      <c r="M9" s="116">
        <v>2204</v>
      </c>
      <c r="N9" s="125">
        <v>500</v>
      </c>
      <c r="O9" s="125">
        <v>7</v>
      </c>
      <c r="P9" s="125">
        <v>1</v>
      </c>
      <c r="Q9" s="125"/>
      <c r="R9" s="125"/>
      <c r="S9" s="125"/>
      <c r="T9" s="126"/>
    </row>
    <row r="10" spans="2:27" ht="15.75" thickBot="1" x14ac:dyDescent="0.3">
      <c r="B10" s="36"/>
      <c r="K10" s="37"/>
      <c r="M10" s="14">
        <v>2300</v>
      </c>
      <c r="N10" s="131">
        <v>500</v>
      </c>
      <c r="O10" s="131">
        <v>7</v>
      </c>
      <c r="P10" s="131">
        <v>1</v>
      </c>
      <c r="Q10" s="131"/>
      <c r="R10" s="131"/>
      <c r="S10" s="131"/>
      <c r="T10" s="124"/>
    </row>
    <row r="11" spans="2:27" x14ac:dyDescent="0.25">
      <c r="B11" s="38"/>
      <c r="C11" t="s">
        <v>12</v>
      </c>
      <c r="K11" s="37"/>
    </row>
    <row r="12" spans="2:27" x14ac:dyDescent="0.25">
      <c r="B12" s="36" t="s">
        <v>8</v>
      </c>
      <c r="C12">
        <v>100</v>
      </c>
      <c r="F12" t="s">
        <v>51</v>
      </c>
      <c r="G12">
        <v>0</v>
      </c>
      <c r="K12" s="37"/>
    </row>
    <row r="13" spans="2:27" x14ac:dyDescent="0.25">
      <c r="B13" s="36" t="s">
        <v>11</v>
      </c>
      <c r="C13">
        <v>200</v>
      </c>
      <c r="G13">
        <v>1</v>
      </c>
      <c r="K13" s="37"/>
      <c r="Q13">
        <v>2</v>
      </c>
    </row>
    <row r="14" spans="2:27" x14ac:dyDescent="0.25">
      <c r="B14" s="36"/>
      <c r="K14" s="37"/>
      <c r="Q14">
        <v>3</v>
      </c>
    </row>
    <row r="15" spans="2:27" ht="45" x14ac:dyDescent="0.25">
      <c r="B15" s="36"/>
      <c r="C15" t="s">
        <v>28</v>
      </c>
      <c r="F15" s="44" t="s">
        <v>53</v>
      </c>
      <c r="G15" s="6" t="b">
        <f>AND(SUM(Központ!J11:J14,Központ!J28)&lt;=1)</f>
        <v>1</v>
      </c>
      <c r="K15" s="37"/>
    </row>
    <row r="16" spans="2:27" x14ac:dyDescent="0.25">
      <c r="B16" s="36" t="s">
        <v>24</v>
      </c>
      <c r="C16">
        <v>100</v>
      </c>
      <c r="K16" s="37"/>
      <c r="L16" s="93" t="s">
        <v>139</v>
      </c>
      <c r="M16" s="133">
        <v>2</v>
      </c>
      <c r="N16" s="65"/>
    </row>
    <row r="17" spans="2:16" x14ac:dyDescent="0.25">
      <c r="B17" s="36" t="s">
        <v>25</v>
      </c>
      <c r="C17">
        <v>300</v>
      </c>
      <c r="K17" s="37"/>
      <c r="L17" s="93" t="s">
        <v>139</v>
      </c>
      <c r="M17" s="132">
        <v>3</v>
      </c>
      <c r="N17" s="65"/>
    </row>
    <row r="18" spans="2:16" x14ac:dyDescent="0.25">
      <c r="B18" s="36" t="s">
        <v>26</v>
      </c>
      <c r="C18">
        <v>100</v>
      </c>
      <c r="K18" s="37"/>
      <c r="L18" s="93" t="s">
        <v>139</v>
      </c>
      <c r="M18" s="132">
        <v>3</v>
      </c>
      <c r="N18" s="88"/>
    </row>
    <row r="19" spans="2:16" x14ac:dyDescent="0.25">
      <c r="B19" s="36" t="s">
        <v>27</v>
      </c>
      <c r="C19">
        <v>100</v>
      </c>
      <c r="K19" s="37"/>
      <c r="N19" s="88"/>
    </row>
    <row r="20" spans="2:16" x14ac:dyDescent="0.25">
      <c r="B20" s="36"/>
      <c r="K20" s="37"/>
      <c r="M20" s="88"/>
      <c r="N20" s="88"/>
    </row>
    <row r="21" spans="2:16" x14ac:dyDescent="0.25">
      <c r="B21" s="36" t="s">
        <v>32</v>
      </c>
      <c r="C21">
        <v>4</v>
      </c>
      <c r="K21" s="37"/>
      <c r="N21" s="88"/>
    </row>
    <row r="22" spans="2:16" ht="15.75" thickBot="1" x14ac:dyDescent="0.3">
      <c r="B22" s="36"/>
      <c r="C22">
        <v>7</v>
      </c>
      <c r="K22" s="37"/>
      <c r="M22" s="88"/>
      <c r="N22" s="88"/>
    </row>
    <row r="23" spans="2:16" x14ac:dyDescent="0.25">
      <c r="B23" s="36"/>
      <c r="C23">
        <v>17</v>
      </c>
      <c r="F23" s="35" t="s">
        <v>64</v>
      </c>
      <c r="G23" s="3"/>
      <c r="K23" s="37"/>
      <c r="M23" s="88"/>
      <c r="N23" s="88"/>
    </row>
    <row r="24" spans="2:16" ht="45.75" thickBot="1" x14ac:dyDescent="0.3">
      <c r="B24" s="36"/>
      <c r="C24">
        <v>18</v>
      </c>
      <c r="F24" s="60" t="s">
        <v>53</v>
      </c>
      <c r="G24" s="61" t="b">
        <f>(N36)&lt;=1</f>
        <v>1</v>
      </c>
      <c r="H24" s="4" t="str">
        <f>IF(G24=TRUE,"","Túl sok RF billentyűzet vagy HOST!")</f>
        <v/>
      </c>
      <c r="K24" s="37"/>
      <c r="M24" s="88"/>
      <c r="N24" s="88"/>
    </row>
    <row r="25" spans="2:16" x14ac:dyDescent="0.25">
      <c r="B25" s="36"/>
      <c r="K25" s="37"/>
      <c r="M25" s="88"/>
      <c r="N25" s="88"/>
    </row>
    <row r="26" spans="2:16" x14ac:dyDescent="0.25">
      <c r="B26" s="36" t="s">
        <v>39</v>
      </c>
      <c r="C26">
        <v>1</v>
      </c>
      <c r="K26" s="37"/>
      <c r="L26" s="88" t="s">
        <v>84</v>
      </c>
      <c r="M26">
        <f>SUM(Központ!J7,'2300_1'!J7,'2300_2'!J7,'2300_3'!J7,'2300_4'!J7,'2204_1'!J7,'2204_2'!J7,'2204_3'!J7,'2204_4'!J7,'3350_1'!J7,'3350_2'!J7,'3350_3'!J7,'3350_4'!J7,'3204_1'!J7,'3204_2'!J7,'3204_3'!J7,'3204_4'!J7,'3204_5'!J7,'3204_6'!J7,'3204_7'!J7,'3204_8'!J7,'3204_9'!J7,'3204_10'!J7,'3204_11'!J7,'3204_12'!J7,'3204_13'!J7,'3204_14'!J7,'3204_15'!J7,'3204_16'!J7)</f>
        <v>0</v>
      </c>
      <c r="N26" t="s">
        <v>104</v>
      </c>
    </row>
    <row r="27" spans="2:16" ht="15.75" thickBot="1" x14ac:dyDescent="0.3">
      <c r="B27" s="4"/>
      <c r="C27" s="1">
        <v>2</v>
      </c>
      <c r="D27" s="1"/>
      <c r="E27" s="1"/>
      <c r="F27" s="1"/>
      <c r="G27" s="1"/>
      <c r="H27" s="1"/>
      <c r="I27" s="1"/>
      <c r="J27" s="1"/>
      <c r="K27" s="5"/>
      <c r="L27" s="88" t="s">
        <v>85</v>
      </c>
      <c r="M27">
        <f>SUM(Központ!J11,'2300_1'!J11,'2300_2'!J11,'2300_3'!J11,'2300_4'!J11,'2204_1'!J11,'2204_2'!J11,'2204_3'!J11,'2204_4'!J11,'3350_1'!J11,'3350_2'!J11,'3350_2'!J11,'3350_4'!J11,'3204_1'!J11,'3204_2'!J11,'3204_3'!J11,'3204_4'!J11,'3204_5'!J11,'3204_6'!J11,'3204_7'!J11,'3204_8'!J11,'3204_9'!J11,'3204_10'!J11,'3204_11'!J11,'3204_12'!J11,'3204_13'!J11,'3204_14'!J11,'3204_15'!J11,'3204_16'!J11)</f>
        <v>0</v>
      </c>
      <c r="N27" s="88"/>
    </row>
    <row r="28" spans="2:16" x14ac:dyDescent="0.25">
      <c r="L28" s="88" t="s">
        <v>86</v>
      </c>
      <c r="M28">
        <f>SUM(Központ!J15,'2300_1'!J15,'2300_2'!J15,'2300_3'!J15,'2300_4'!J15,'2204_1'!J15,'2204_2'!J15,'2204_3'!J15,'2204_4'!J15,'3350_1'!J15,'3350_2'!J15,'3350_3'!J15,'3350_4'!J15,'3204_1'!J15,'3204_2'!J15,'3204_3'!J15,'3204_4'!J15,'3204_5'!J15,'3204_6'!J15,'3204_7'!J15,'3204_8'!J15,'3204_9'!J15,'3204_10'!J15,'3204_11'!J15,'3204_12'!J15,'3204_13'!J15,'3204_14'!J15,'3204_15'!J15,'3204_16'!J15)</f>
        <v>0</v>
      </c>
      <c r="N28" s="88">
        <f>SUM(M26:M28)</f>
        <v>0</v>
      </c>
    </row>
    <row r="29" spans="2:16" ht="15.75" thickBot="1" x14ac:dyDescent="0.3">
      <c r="M29">
        <v>2108</v>
      </c>
      <c r="N29">
        <f>SUM(Központ!J18,'2300_1'!J18,'2300_2'!J18,'2300_3'!J18,'2300_4'!J18,'2204_1'!J18,'2204_2'!J18,'2204_3'!J18,'2204_4'!J18,'3350_1'!J18,'3350_2'!J18,'3350_3'!J18,'3350_4'!J18,'3204_1'!J18,'3204_2'!J18,'3204_3'!J18,'3204_4'!J18,'3204_5'!J18,'3204_6'!J18,'3204_7'!J18,'3204_8'!J18,'3204_9'!J18,'3204_10'!J18,'3204_11'!J18,'3204_12'!J18,'3204_13'!J18,'3204_14'!J18,'3204_15'!J18,'3204_16'!J18)</f>
        <v>0</v>
      </c>
    </row>
    <row r="30" spans="2:16" x14ac:dyDescent="0.25">
      <c r="B30" s="35" t="s">
        <v>49</v>
      </c>
      <c r="C30" s="2" t="s">
        <v>1</v>
      </c>
      <c r="D30" s="2" t="s">
        <v>3</v>
      </c>
      <c r="E30" s="2" t="s">
        <v>2</v>
      </c>
      <c r="F30" s="2"/>
      <c r="G30" s="2" t="s">
        <v>14</v>
      </c>
      <c r="H30" s="2" t="s">
        <v>13</v>
      </c>
      <c r="I30" s="2" t="s">
        <v>15</v>
      </c>
      <c r="J30" s="2" t="s">
        <v>16</v>
      </c>
      <c r="K30" s="3" t="s">
        <v>17</v>
      </c>
      <c r="M30">
        <v>2208</v>
      </c>
      <c r="N30">
        <f>SUM(Központ!J21,'2300_1'!J21,'2300_2'!J21,'2300_3'!J21,'2300_4'!J21,'2204_1'!J21,'2204_2'!J21,'2204_3'!J21,'2204_4'!J21,'3350_1'!J21,'3350_2'!J21,'3350_3'!J21,'3350_4'!J21,'3204_1'!J21,'3204_2'!J21,'3204_3'!J21,'3204_4'!J21,'3204_5'!J21,'3204_6'!J21,'3204_7'!J21,'3204_8'!J21,'3204_9'!J21,'3204_10'!J21,'3204_11'!J21,'3204_12'!J21,'3204_13'!J21,'3204_14'!J21,'3204_15'!J21,'3204_16'!J21)</f>
        <v>0</v>
      </c>
    </row>
    <row r="31" spans="2:16" x14ac:dyDescent="0.25">
      <c r="B31" s="36">
        <v>2300</v>
      </c>
      <c r="C31">
        <v>1000</v>
      </c>
      <c r="D31">
        <v>500</v>
      </c>
      <c r="E31">
        <v>480</v>
      </c>
      <c r="G31">
        <v>8</v>
      </c>
      <c r="H31">
        <v>2</v>
      </c>
      <c r="I31">
        <v>2</v>
      </c>
      <c r="J31">
        <v>1</v>
      </c>
      <c r="K31" s="37">
        <v>3</v>
      </c>
      <c r="M31">
        <v>3408</v>
      </c>
      <c r="N31">
        <f>SUM(Központ!J24,'2300_1'!J24,'2300_2'!J24,'2300_3'!J24,'2300_4'!J24,'2204_1'!J24,'2204_2'!J24,'2204_3'!J24,'2204_4'!J24,'3350_1'!J24,'3350_2'!J24,'3350_3'!J24,'3350_4'!J24,'3204_1'!J24,'3204_2'!J24,'3204_3'!J24,'3204_4'!J24,'3204_5'!J24,'3204_6'!J24,'3204_7'!J24,'3204_8'!J24,'3204_9'!J24,'3204_10'!J24,'3204_11'!J24,'3204_12'!J24,'3204_13'!J24,'3204_14'!J24,'3204_15'!J24,'3204_16'!J24)</f>
        <v>0</v>
      </c>
      <c r="P31">
        <f>N29+N31</f>
        <v>0</v>
      </c>
    </row>
    <row r="32" spans="2:16" x14ac:dyDescent="0.25">
      <c r="B32" s="36">
        <v>2204</v>
      </c>
      <c r="C32">
        <v>500</v>
      </c>
      <c r="D32">
        <v>500</v>
      </c>
      <c r="E32">
        <v>700</v>
      </c>
      <c r="G32">
        <v>8</v>
      </c>
      <c r="H32">
        <v>3</v>
      </c>
      <c r="I32">
        <v>4</v>
      </c>
      <c r="J32">
        <v>1</v>
      </c>
      <c r="K32" s="37">
        <v>3</v>
      </c>
      <c r="M32">
        <v>3204</v>
      </c>
      <c r="N32">
        <f>SUM(Központ!J30,'2300_1'!J30,'2300_2'!J30,'2300_3'!J30,'2300_4'!J30,'2204_1'!J30,'2204_2'!J30,'2204_3'!J30,'2204_4'!J30,'3350_1'!J30,'3350_2'!J30,'3350_3'!J30,'3350_4'!J30,'3204_1'!J30,'3204_2'!J30,'3204_3'!J30,'3204_4'!J30,'3204_5'!J30,'3204_6'!J30,'3204_7'!J30,'3204_8'!J30,'3204_9'!J30,'3204_10'!J30,'3204_11'!J30,'3204_12'!J30,'3204_13'!J30,'3204_14'!J30,'3204_15'!J30,'3204_16'!J30)</f>
        <v>0</v>
      </c>
    </row>
    <row r="33" spans="2:14" x14ac:dyDescent="0.25">
      <c r="B33" s="36">
        <v>3204</v>
      </c>
      <c r="C33">
        <v>700</v>
      </c>
      <c r="D33">
        <v>500</v>
      </c>
      <c r="G33">
        <v>8</v>
      </c>
      <c r="H33">
        <v>7</v>
      </c>
      <c r="I33">
        <v>8</v>
      </c>
      <c r="J33">
        <v>3</v>
      </c>
      <c r="K33" s="37">
        <v>3</v>
      </c>
      <c r="M33">
        <v>3350</v>
      </c>
      <c r="N33">
        <f>SUM(Központ!J33,'2300_1'!J33,'2300_2'!J33,'2300_3'!J33,'2300_4'!J33,'2204_1'!J33,'2204_2'!J33,'2204_3'!J33,'2204_4'!J33,'3350_1'!J33,'3350_2'!J33,'3350_3'!J33,'3350_4'!J33,'3204_1'!J33,'3204_2'!J33,'3204_3'!J33,'3204_4'!J33,'3204_5'!J33,'3204_6'!J33,'3204_7'!J33,'3204_8'!J33,'3204_9'!J33,'3204_10'!J33,'3204_11'!J33,'3204_12'!J33,'3204_13'!J33,'3204_14'!J33,'3204_15'!J33,'3204_16'!J33)</f>
        <v>0</v>
      </c>
    </row>
    <row r="34" spans="2:14" x14ac:dyDescent="0.25">
      <c r="B34" s="36">
        <v>3350</v>
      </c>
      <c r="C34">
        <v>700</v>
      </c>
      <c r="D34">
        <v>500</v>
      </c>
      <c r="G34">
        <v>16</v>
      </c>
      <c r="H34">
        <v>15</v>
      </c>
      <c r="I34">
        <v>16</v>
      </c>
      <c r="J34">
        <v>4</v>
      </c>
      <c r="K34" s="37">
        <v>4</v>
      </c>
      <c r="M34">
        <v>2204</v>
      </c>
      <c r="N34">
        <f>SUM(Központ!J36,'2300_1'!J36,'2300_2'!J36,'2300_3'!J36,'2300_4'!J36,'2204_1'!J36,'2204_2'!J36,'2204_3'!J36,'2204_4'!J36,'3350_1'!J36,'3350_2'!J36,'3350_3'!J36,'3350_4'!J36,'3204_1'!J36,'3204_2'!J36,'3204_3'!J36,'3204_4'!J36,'3204_5'!J36,'3204_6'!J36,'3204_7'!J36,'3204_8'!J36,'3204_9'!J36,'3204_10'!J36,'3204_11'!J36,'3204_12'!J36,'3204_13'!J36,'3204_14'!J36,'3204_15'!J36,'3204_16'!J36)</f>
        <v>0</v>
      </c>
    </row>
    <row r="35" spans="2:14" x14ac:dyDescent="0.25">
      <c r="B35" s="36"/>
      <c r="K35" s="37"/>
      <c r="M35">
        <v>2300</v>
      </c>
      <c r="N35">
        <f>SUM(Központ!J39,'2300_1'!J39,'2300_2'!J39,'2300_3'!J39,'2300_4'!J39,'2204_1'!J39,'2204_1'!J39,'2204_3'!J39,'2204_4'!J39,'3350_1'!J39,'3350_2'!J39,'3350_3'!J39,'3350_4'!J39,'3204_1'!J39,'3204_2'!J39,'3204_3'!J39,'3204_4'!J39,'3204_5'!J39,'3204_6'!J39,'3204_7'!J39,'3204_8'!J39,'3204_9'!J39,'3204_10'!J39,'3204_11'!J39,'3204_12'!J39,'3204_13'!J39,'3204_14'!J39,'3204_15'!J39,'3204_16'!J39)</f>
        <v>0</v>
      </c>
    </row>
    <row r="36" spans="2:14" x14ac:dyDescent="0.25">
      <c r="B36" s="36"/>
      <c r="K36" s="37"/>
      <c r="L36" t="s">
        <v>108</v>
      </c>
      <c r="N36">
        <f>SUM(Központ!J11,Központ!J28,'2300_1'!J11,'2300_1'!J28,'2300_2'!J11,'2300_2'!J28,'2300_3'!J11,'2300_3'!J28,'2300_4'!J11,'2300_4'!J28,'2204_1'!J11,'2204_1'!J28,'2204_2'!J11,'2204_3'!J28,'2204_3'!J11,'2204_3'!J28,'2204_4'!J11,'2204_4'!J28,'3350_1'!J11,'3350_1'!J28,'3350_2'!J11,'3350_2'!J28,'3350_3'!J11,'3350_3'!J28,'3350_4'!J11,'3350_4'!J28,'3204_1'!J11,'3204_2'!J11,'3204_3'!J11,'3204_4'!J11,'3204_5'!J11,'3204_6'!J11,'3204_7'!J11,'3204_8'!J11,'3204_9'!J11,'3204_10'!J11,'3204_11'!J11,'3204_12'!J11,'3204_13'!J11,'3204_14'!J11,'3204_15'!J11,'3204_16'!J11,'3204_1'!J28,'3204_2'!J28,'3204_3'!J28,'3204_4'!J28,'3204_5'!J28,'3204_6'!J28,'3204_7'!J28,'3204_8'!J28,'3204_9'!J28,'3204_10'!J28,'3204_11'!J28,'3204_12'!J28,'3204_13'!J28,'3204_14'!J28,'3204_15'!J28,'3204_16'!J28)</f>
        <v>0</v>
      </c>
    </row>
    <row r="37" spans="2:14" x14ac:dyDescent="0.25">
      <c r="B37" s="36"/>
      <c r="K37" s="37"/>
    </row>
    <row r="38" spans="2:14" ht="15.75" thickBot="1" x14ac:dyDescent="0.3">
      <c r="B38" s="38"/>
      <c r="C38" t="s">
        <v>12</v>
      </c>
      <c r="K38" s="37"/>
    </row>
    <row r="39" spans="2:14" x14ac:dyDescent="0.25">
      <c r="B39" s="36" t="s">
        <v>8</v>
      </c>
      <c r="C39">
        <v>100</v>
      </c>
      <c r="F39" s="35" t="s">
        <v>56</v>
      </c>
      <c r="G39" s="3"/>
      <c r="K39" s="37"/>
    </row>
    <row r="40" spans="2:14" ht="45.75" thickBot="1" x14ac:dyDescent="0.3">
      <c r="B40" s="36" t="s">
        <v>11</v>
      </c>
      <c r="C40">
        <v>200</v>
      </c>
      <c r="F40" s="60" t="s">
        <v>53</v>
      </c>
      <c r="G40" s="61" t="b">
        <f>AND(SUM(Központ!J11,Központ!J23,Központ!J48)&lt;=1)</f>
        <v>1</v>
      </c>
      <c r="H40" t="str">
        <f>IF(G40=TRUE,"","Túl sok RF billentyűzet vagy HOST!")</f>
        <v/>
      </c>
      <c r="K40" s="37"/>
    </row>
    <row r="41" spans="2:14" x14ac:dyDescent="0.25">
      <c r="B41" s="36"/>
      <c r="F41" s="35" t="s">
        <v>57</v>
      </c>
      <c r="G41" s="3"/>
      <c r="K41" s="37"/>
    </row>
    <row r="42" spans="2:14" ht="45.75" thickBot="1" x14ac:dyDescent="0.3">
      <c r="B42" s="36"/>
      <c r="C42" t="s">
        <v>28</v>
      </c>
      <c r="F42" s="60" t="s">
        <v>53</v>
      </c>
      <c r="G42" s="61" t="e">
        <f>AND(SUM(#REF!,#REF!,#REF!)&lt;=1)</f>
        <v>#REF!</v>
      </c>
      <c r="H42" t="e">
        <f t="shared" ref="H42" si="0">IF(G42=TRUE,"","Túl sok RF billentyűzet vagy HOST!")</f>
        <v>#REF!</v>
      </c>
      <c r="K42" s="37"/>
    </row>
    <row r="43" spans="2:14" x14ac:dyDescent="0.25">
      <c r="B43" s="36" t="s">
        <v>24</v>
      </c>
      <c r="C43">
        <v>50</v>
      </c>
      <c r="F43" s="35" t="s">
        <v>58</v>
      </c>
      <c r="G43" s="3"/>
      <c r="K43" s="37"/>
    </row>
    <row r="44" spans="2:14" ht="45.75" thickBot="1" x14ac:dyDescent="0.3">
      <c r="B44" s="36" t="s">
        <v>25</v>
      </c>
      <c r="C44">
        <v>300</v>
      </c>
      <c r="F44" s="60" t="s">
        <v>53</v>
      </c>
      <c r="G44" s="61" t="e">
        <f>AND(SUM(#REF!,#REF!,#REF!)&lt;=1)</f>
        <v>#REF!</v>
      </c>
      <c r="H44" t="e">
        <f>IF(G44=TRUE,"","Túl sok RF billentyűzet vagy HOST!")</f>
        <v>#REF!</v>
      </c>
      <c r="K44" s="37"/>
    </row>
    <row r="45" spans="2:14" x14ac:dyDescent="0.25">
      <c r="B45" s="36" t="s">
        <v>26</v>
      </c>
      <c r="C45">
        <v>50</v>
      </c>
      <c r="F45" s="35" t="s">
        <v>59</v>
      </c>
      <c r="G45" s="3"/>
      <c r="K45" s="37"/>
    </row>
    <row r="46" spans="2:14" ht="45.75" thickBot="1" x14ac:dyDescent="0.3">
      <c r="B46" s="36" t="s">
        <v>27</v>
      </c>
      <c r="C46">
        <v>50</v>
      </c>
      <c r="F46" s="60" t="s">
        <v>53</v>
      </c>
      <c r="G46" s="61" t="e">
        <f>AND(SUM(#REF!,#REF!,#REF!)&lt;=1)</f>
        <v>#REF!</v>
      </c>
      <c r="H46" t="e">
        <f>IF(G46=TRUE,"","Túl sok RF billentyűzet vagy HOST!")</f>
        <v>#REF!</v>
      </c>
      <c r="K46" s="37"/>
    </row>
    <row r="47" spans="2:14" x14ac:dyDescent="0.25">
      <c r="B47" s="36"/>
      <c r="F47" s="35" t="s">
        <v>60</v>
      </c>
      <c r="G47" s="3"/>
      <c r="K47" s="37"/>
    </row>
    <row r="48" spans="2:14" ht="45.75" thickBot="1" x14ac:dyDescent="0.3">
      <c r="B48" s="36" t="s">
        <v>32</v>
      </c>
      <c r="C48">
        <v>4</v>
      </c>
      <c r="F48" s="60" t="s">
        <v>53</v>
      </c>
      <c r="G48" s="61" t="e">
        <f>AND(SUM(#REF!,#REF!,#REF!)&lt;=1)</f>
        <v>#REF!</v>
      </c>
      <c r="H48" t="e">
        <f>IF(G48=TRUE,"","Túl sok RF billentyűzet vagy HOST!")</f>
        <v>#REF!</v>
      </c>
      <c r="K48" s="37"/>
    </row>
    <row r="49" spans="2:11" x14ac:dyDescent="0.25">
      <c r="B49" s="36"/>
      <c r="C49">
        <v>7</v>
      </c>
      <c r="F49" s="35" t="s">
        <v>61</v>
      </c>
      <c r="G49" s="3"/>
      <c r="K49" s="37"/>
    </row>
    <row r="50" spans="2:11" ht="45.75" thickBot="1" x14ac:dyDescent="0.3">
      <c r="B50" s="36"/>
      <c r="C50">
        <v>17</v>
      </c>
      <c r="F50" s="60" t="s">
        <v>53</v>
      </c>
      <c r="G50" s="61" t="e">
        <f>AND(SUM(#REF!,#REF!,#REF!)&lt;=1)</f>
        <v>#REF!</v>
      </c>
      <c r="H50" t="e">
        <f>IF(G50=TRUE,"","Túl sok RF billentyűzet vagy HOST!")</f>
        <v>#REF!</v>
      </c>
      <c r="K50" s="37"/>
    </row>
    <row r="51" spans="2:11" x14ac:dyDescent="0.25">
      <c r="B51" s="36"/>
      <c r="C51">
        <v>18</v>
      </c>
      <c r="F51" s="35" t="s">
        <v>62</v>
      </c>
      <c r="G51" s="3"/>
      <c r="K51" s="37"/>
    </row>
    <row r="52" spans="2:11" ht="45.75" thickBot="1" x14ac:dyDescent="0.3">
      <c r="B52" s="36"/>
      <c r="F52" s="60" t="s">
        <v>53</v>
      </c>
      <c r="G52" s="61" t="e">
        <f>AND(SUM(#REF!,#REF!,#REF!)&lt;=1)</f>
        <v>#REF!</v>
      </c>
      <c r="H52" t="e">
        <f>IF(G52=TRUE,"","Túl sok RF billentyűzet vagy HOST!")</f>
        <v>#REF!</v>
      </c>
      <c r="K52" s="37"/>
    </row>
    <row r="53" spans="2:11" x14ac:dyDescent="0.25">
      <c r="B53" s="36" t="s">
        <v>39</v>
      </c>
      <c r="C53">
        <v>1</v>
      </c>
      <c r="F53" s="35" t="s">
        <v>63</v>
      </c>
      <c r="G53" s="3"/>
      <c r="K53" s="37"/>
    </row>
    <row r="54" spans="2:11" ht="45.75" thickBot="1" x14ac:dyDescent="0.3">
      <c r="B54" s="4"/>
      <c r="C54" s="1">
        <v>2</v>
      </c>
      <c r="D54" s="1"/>
      <c r="E54" s="1"/>
      <c r="F54" s="60" t="s">
        <v>53</v>
      </c>
      <c r="G54" s="61" t="e">
        <f>AND(SUM(#REF!,#REF!,#REF!)&lt;=1)</f>
        <v>#REF!</v>
      </c>
      <c r="H54" s="4" t="e">
        <f>IF(G54=TRUE,"","Túl sok RF billentyűzet vagy HOST!")</f>
        <v>#REF!</v>
      </c>
      <c r="I54" s="1"/>
      <c r="J54" s="1"/>
      <c r="K54" s="5"/>
    </row>
  </sheetData>
  <dataValidations disablePrompts="1" count="2">
    <dataValidation type="list" allowBlank="1" showInputMessage="1" showErrorMessage="1" sqref="O14 N19:N25" xr:uid="{38AB2D3B-5B95-4438-84D1-AB408B6A9B27}">
      <formula1>$G$12:$G$13</formula1>
    </dataValidation>
    <dataValidation type="list" allowBlank="1" showInputMessage="1" showErrorMessage="1" sqref="M18" xr:uid="{4A3513E5-E83C-4B15-98AF-4A4BC1146EEA}">
      <formula1>$M$16:$M$17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D0EB1-E62D-47F6-BB74-32297E7AE389}">
  <sheetPr codeName="Munka13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59" t="s">
        <v>83</v>
      </c>
      <c r="B1" s="160"/>
      <c r="C1" s="160"/>
      <c r="D1" s="160"/>
      <c r="E1" s="160"/>
      <c r="F1" s="160"/>
      <c r="G1" s="16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114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2300</v>
      </c>
      <c r="D4" s="11" t="s">
        <v>66</v>
      </c>
      <c r="E4" s="40">
        <v>400</v>
      </c>
      <c r="F4" s="11"/>
      <c r="G4" s="62" t="s">
        <v>102</v>
      </c>
      <c r="H4" s="151" t="str">
        <f>IF(C2=2,"500",IF(C2=3,"-",))</f>
        <v>-</v>
      </c>
      <c r="I4" s="152" t="str">
        <f>IF(C4=2300,"40",IF(C4=3350,"35",IF(C4=2204,"40",IF(C4=3204,"25"))))</f>
        <v>40</v>
      </c>
      <c r="J4" s="11">
        <v>1</v>
      </c>
      <c r="K4" s="12">
        <f>I4*J4</f>
        <v>40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tr">
        <f>IF(C4=2300,"-",IF(C4=3350,"-",IF(C4=2204,"PGM3",IF(C4=3204,"PGM3"))))</f>
        <v>-</v>
      </c>
      <c r="D42" s="49" t="s">
        <v>88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6" si="6">I42*J42</f>
        <v>0</v>
      </c>
      <c r="L42" s="49"/>
      <c r="M42" s="215"/>
    </row>
    <row r="43" spans="1:13" ht="15.75" customHeight="1" x14ac:dyDescent="0.25">
      <c r="A43" s="107"/>
      <c r="B43" s="49"/>
      <c r="C43" s="49" t="str">
        <f>IF(C4=2300,"-",IF(C4=3350,"-",IF(C4=2204,"PGM3",IF(C4=3204,"PGM3"))))</f>
        <v>-</v>
      </c>
      <c r="D43" s="49" t="s">
        <v>30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tr">
        <f>IF(C4=2300,"-",IF(C4=3350,"-",IF(C4=2204,"PGM3",IF(C4=3204,"PGM3"))))</f>
        <v>-</v>
      </c>
      <c r="D44" s="49" t="s">
        <v>88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tr">
        <f>IF(C4=2300,"-",IF(C4=3350,"-",IF(C4=2204,"PGM4",IF(C4=3204,"PGM4"))))</f>
        <v>-</v>
      </c>
      <c r="D45" s="49" t="s">
        <v>88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si="6"/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21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 t="str">
        <f>IF(H52=7,500,IF(H52=14,"-",IF(H52=17,"-",IF(H52=18,"-",IF(H52=18,"-",IF(H52=34,"-",IF(H52=36,"-",IF(H52=36,"-",IF(H52=21,"-",IF(H52=42,"-",IF(H52=51,"-",IF(H52=54,"-",IF(H52=102,"-",IF(H52=108,"-"))))))))))))))</f>
        <v>-</v>
      </c>
    </row>
    <row r="56" spans="1:13" ht="15" hidden="1" customHeight="1" x14ac:dyDescent="0.25">
      <c r="B56" s="47"/>
      <c r="K56">
        <v>14</v>
      </c>
      <c r="L56">
        <f t="shared" ref="L56:L60" si="7">K56*3</f>
        <v>42</v>
      </c>
    </row>
    <row r="57" spans="1:13" ht="15" hidden="1" customHeight="1" x14ac:dyDescent="0.25">
      <c r="K57">
        <v>17</v>
      </c>
      <c r="L57">
        <f t="shared" si="7"/>
        <v>51</v>
      </c>
    </row>
    <row r="58" spans="1:13" ht="15" hidden="1" customHeight="1" x14ac:dyDescent="0.25">
      <c r="B58" s="47"/>
      <c r="K58">
        <v>18</v>
      </c>
      <c r="L58">
        <f t="shared" si="7"/>
        <v>54</v>
      </c>
    </row>
    <row r="59" spans="1:13" ht="15" hidden="1" customHeight="1" x14ac:dyDescent="0.25">
      <c r="K59">
        <v>34</v>
      </c>
      <c r="L59">
        <f t="shared" si="7"/>
        <v>102</v>
      </c>
    </row>
    <row r="60" spans="1:13" ht="15.75" hidden="1" customHeight="1" x14ac:dyDescent="0.25">
      <c r="K60">
        <v>36</v>
      </c>
      <c r="L60">
        <f t="shared" si="7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1321" priority="52" operator="greaterThan">
      <formula>$B$9</formula>
    </cfRule>
  </conditionalFormatting>
  <conditionalFormatting sqref="H48">
    <cfRule type="cellIs" dxfId="1320" priority="46" operator="greaterThan">
      <formula>18</formula>
    </cfRule>
  </conditionalFormatting>
  <conditionalFormatting sqref="J74">
    <cfRule type="cellIs" dxfId="1319" priority="43" operator="greaterThan">
      <formula>1</formula>
    </cfRule>
  </conditionalFormatting>
  <conditionalFormatting sqref="H87">
    <cfRule type="cellIs" dxfId="1318" priority="39" operator="greaterThan">
      <formula>18</formula>
    </cfRule>
  </conditionalFormatting>
  <conditionalFormatting sqref="B9">
    <cfRule type="cellIs" dxfId="1317" priority="38" operator="lessThan">
      <formula>0</formula>
    </cfRule>
  </conditionalFormatting>
  <conditionalFormatting sqref="B20">
    <cfRule type="cellIs" dxfId="1316" priority="37" operator="lessThan">
      <formula>0</formula>
    </cfRule>
  </conditionalFormatting>
  <conditionalFormatting sqref="B23">
    <cfRule type="cellIs" dxfId="1315" priority="35" operator="lessThan">
      <formula>0</formula>
    </cfRule>
  </conditionalFormatting>
  <conditionalFormatting sqref="B31">
    <cfRule type="cellIs" dxfId="1314" priority="34" operator="lessThan">
      <formula>0</formula>
    </cfRule>
  </conditionalFormatting>
  <conditionalFormatting sqref="B34">
    <cfRule type="cellIs" dxfId="1313" priority="33" operator="lessThan">
      <formula>0</formula>
    </cfRule>
  </conditionalFormatting>
  <conditionalFormatting sqref="B37">
    <cfRule type="cellIs" dxfId="1312" priority="32" operator="lessThan">
      <formula>0</formula>
    </cfRule>
  </conditionalFormatting>
  <conditionalFormatting sqref="B40">
    <cfRule type="cellIs" dxfId="1311" priority="31" operator="lessThan">
      <formula>0</formula>
    </cfRule>
  </conditionalFormatting>
  <conditionalFormatting sqref="B26">
    <cfRule type="cellIs" dxfId="1310" priority="30" operator="lessThan">
      <formula>0</formula>
    </cfRule>
  </conditionalFormatting>
  <conditionalFormatting sqref="J7">
    <cfRule type="cellIs" dxfId="1309" priority="27" operator="greaterThan">
      <formula>0</formula>
    </cfRule>
  </conditionalFormatting>
  <conditionalFormatting sqref="J11">
    <cfRule type="cellIs" dxfId="1308" priority="26" operator="greaterThan">
      <formula>0</formula>
    </cfRule>
  </conditionalFormatting>
  <conditionalFormatting sqref="J15">
    <cfRule type="cellIs" dxfId="1307" priority="25" operator="greaterThan">
      <formula>0</formula>
    </cfRule>
  </conditionalFormatting>
  <conditionalFormatting sqref="I16">
    <cfRule type="cellIs" dxfId="1306" priority="24" operator="greaterThan">
      <formula>0</formula>
    </cfRule>
  </conditionalFormatting>
  <conditionalFormatting sqref="J18">
    <cfRule type="cellIs" dxfId="1305" priority="23" operator="greaterThan">
      <formula>0</formula>
    </cfRule>
  </conditionalFormatting>
  <conditionalFormatting sqref="I19">
    <cfRule type="cellIs" dxfId="1304" priority="22" operator="greaterThan">
      <formula>0</formula>
    </cfRule>
  </conditionalFormatting>
  <conditionalFormatting sqref="J21">
    <cfRule type="cellIs" dxfId="1303" priority="21" operator="greaterThan">
      <formula>0</formula>
    </cfRule>
  </conditionalFormatting>
  <conditionalFormatting sqref="I22">
    <cfRule type="cellIs" dxfId="1302" priority="20" operator="greaterThan">
      <formula>0</formula>
    </cfRule>
  </conditionalFormatting>
  <conditionalFormatting sqref="I25">
    <cfRule type="cellIs" dxfId="1301" priority="19" operator="greaterThan">
      <formula>0</formula>
    </cfRule>
  </conditionalFormatting>
  <conditionalFormatting sqref="J24">
    <cfRule type="cellIs" dxfId="1300" priority="18" operator="greaterThan">
      <formula>0</formula>
    </cfRule>
  </conditionalFormatting>
  <conditionalFormatting sqref="J28">
    <cfRule type="cellIs" dxfId="1299" priority="17" operator="greaterThan">
      <formula>0</formula>
    </cfRule>
  </conditionalFormatting>
  <conditionalFormatting sqref="J30">
    <cfRule type="cellIs" dxfId="1298" priority="16" operator="greaterThan">
      <formula>0</formula>
    </cfRule>
  </conditionalFormatting>
  <conditionalFormatting sqref="J33">
    <cfRule type="cellIs" dxfId="1297" priority="15" operator="greaterThan">
      <formula>0</formula>
    </cfRule>
  </conditionalFormatting>
  <conditionalFormatting sqref="J36">
    <cfRule type="cellIs" dxfId="1296" priority="14" operator="greaterThan">
      <formula>0</formula>
    </cfRule>
  </conditionalFormatting>
  <conditionalFormatting sqref="J39">
    <cfRule type="cellIs" dxfId="1295" priority="13" operator="greaterThan">
      <formula>0</formula>
    </cfRule>
  </conditionalFormatting>
  <conditionalFormatting sqref="I42">
    <cfRule type="cellIs" dxfId="1294" priority="12" operator="greaterThan">
      <formula>0</formula>
    </cfRule>
  </conditionalFormatting>
  <conditionalFormatting sqref="I43">
    <cfRule type="cellIs" dxfId="1293" priority="11" operator="greaterThan">
      <formula>0</formula>
    </cfRule>
  </conditionalFormatting>
  <conditionalFormatting sqref="I44">
    <cfRule type="cellIs" dxfId="1292" priority="10" operator="greaterThan">
      <formula>0</formula>
    </cfRule>
  </conditionalFormatting>
  <conditionalFormatting sqref="I45">
    <cfRule type="cellIs" dxfId="1291" priority="9" operator="greaterThan">
      <formula>0</formula>
    </cfRule>
  </conditionalFormatting>
  <conditionalFormatting sqref="I46">
    <cfRule type="cellIs" dxfId="1290" priority="8" operator="greaterThan">
      <formula>0</formula>
    </cfRule>
  </conditionalFormatting>
  <conditionalFormatting sqref="J48">
    <cfRule type="cellIs" dxfId="1289" priority="5" operator="greaterThan">
      <formula>$M$55</formula>
    </cfRule>
    <cfRule type="cellIs" dxfId="1288" priority="6" operator="lessThan">
      <formula>$H$4</formula>
    </cfRule>
  </conditionalFormatting>
  <conditionalFormatting sqref="K16">
    <cfRule type="cellIs" dxfId="115" priority="4" operator="greaterThan">
      <formula>50</formula>
    </cfRule>
  </conditionalFormatting>
  <conditionalFormatting sqref="K19">
    <cfRule type="cellIs" dxfId="114" priority="3" operator="greaterThan">
      <formula>100</formula>
    </cfRule>
  </conditionalFormatting>
  <conditionalFormatting sqref="K22">
    <cfRule type="cellIs" dxfId="113" priority="2" operator="greaterThan">
      <formula>200</formula>
    </cfRule>
  </conditionalFormatting>
  <conditionalFormatting sqref="K25">
    <cfRule type="cellIs" dxfId="112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CEED85EC-C7CB-4936-B0F5-1D9F93C918F0}">
      <formula1>$C$39:$C$40</formula1>
    </dataValidation>
    <dataValidation type="list" allowBlank="1" showInputMessage="1" showErrorMessage="1" promptTitle="Akkumulátor kapacitás választása" prompt="Akkumulátor kapacitás választása" sqref="C87" xr:uid="{6BF810BC-44C8-4B42-AC41-4BD6AA5DA16A}">
      <formula1>$C$22:$C$36</formula1>
    </dataValidation>
    <dataValidation allowBlank="1" showInputMessage="1" showErrorMessage="1" promptTitle="DSC NEO HS..." sqref="C6 C57" xr:uid="{D0CF5EE8-B8B6-45C1-811C-BC4C18774D16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greaterThan" id="{4CA00164-E55F-4A32-8FD5-15848AF4D6F1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50" operator="greaterThan" id="{BABE162F-9A32-4FB1-8921-879F61775A52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49" operator="greaterThan" id="{6E114C65-0D22-4674-B2CF-D331BE852CA6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45" operator="greaterThan" id="{6685AF2F-1F87-4F09-AF03-507D94987FF8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4" operator="greaterThan" id="{C3287A75-1953-4B2A-948E-AE38C9C23204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2" operator="greaterThan" id="{1ACAAE00-7798-4956-A80B-86E6FC991E47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1" operator="greaterThan" id="{9B9BCB49-009F-4F8B-A33D-085CE3CFC818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0" operator="greaterThan" id="{FB0C6219-1914-4D04-9846-225A55BF596A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29" operator="containsText" id="{EFBF4EAA-A93D-4B41-A833-7ABA1E8C8709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28" operator="containsText" id="{10E08477-50CE-46BC-8590-3A5AAD8529BF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7" operator="containsText" id="{231DD996-61E9-4F19-BAA1-F5F0F5DF1A2F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8F5D8D70-7B5C-47BC-A5F0-E0BBB58E156E}">
          <x14:formula1>
            <xm:f>Segédtáblázat!$B$3:$B$5</xm:f>
          </x14:formula1>
          <xm:sqref>C56</xm:sqref>
        </x14:dataValidation>
        <x14:dataValidation type="list" allowBlank="1" showInputMessage="1" showErrorMessage="1" xr:uid="{C4D15C1F-EE39-4235-96EC-C2F2F0B3E518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8A1B5283-3FD4-4300-99C8-0EE5D21476C4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9BC2C1C7-A596-41C5-BE43-5ADED37DE702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6299AF34-2CE4-43BA-BE76-9154C52C6E22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6C3E0618-6F4D-4EF2-953B-791EF9160691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2E3633FD-20F4-40BE-B5BB-0088B3E41D76}">
          <x14:formula1>
            <xm:f>Segédtáblázat!$C$22:$C$24</xm:f>
          </x14:formula1>
          <xm:sqref>C48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CAE97-B1C5-4E0F-821E-CF365A08FE9C}">
  <sheetPr codeName="Munka14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59" t="s">
        <v>83</v>
      </c>
      <c r="B1" s="160"/>
      <c r="C1" s="160"/>
      <c r="D1" s="160"/>
      <c r="E1" s="160"/>
      <c r="F1" s="160"/>
      <c r="G1" s="161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115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2300</v>
      </c>
      <c r="D4" s="11" t="s">
        <v>66</v>
      </c>
      <c r="E4" s="40">
        <v>400</v>
      </c>
      <c r="F4" s="11"/>
      <c r="G4" s="62" t="s">
        <v>102</v>
      </c>
      <c r="H4" s="151" t="str">
        <f>IF(C2=2,"500",IF(C2=3,"-",))</f>
        <v>-</v>
      </c>
      <c r="I4" s="152" t="str">
        <f>IF(C4=2300,"40",IF(C4=3350,"35",IF(C4=2204,"40",IF(C4=3204,"25"))))</f>
        <v>40</v>
      </c>
      <c r="J4" s="11">
        <v>1</v>
      </c>
      <c r="K4" s="12">
        <f>I4*J4</f>
        <v>40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tr">
        <f>IF(C4=2300,"-",IF(C4=3350,"-",IF(C4=2204,"PGM3",IF(C4=3204,"PGM3"))))</f>
        <v>-</v>
      </c>
      <c r="D42" s="49" t="s">
        <v>88</v>
      </c>
      <c r="E42" s="49"/>
      <c r="F42" s="49"/>
      <c r="G42" s="49"/>
      <c r="H42" s="49"/>
      <c r="I42" s="96">
        <v>0</v>
      </c>
      <c r="J42" s="55">
        <v>1</v>
      </c>
      <c r="K42" s="50">
        <f>I42*J42</f>
        <v>0</v>
      </c>
      <c r="L42" s="49"/>
      <c r="M42" s="215"/>
    </row>
    <row r="43" spans="1:13" ht="15.75" customHeight="1" x14ac:dyDescent="0.25">
      <c r="A43" s="107"/>
      <c r="B43" s="49"/>
      <c r="C43" s="49" t="str">
        <f>IF(C4=2300,"-",IF(C4=3350,"-",IF(C4=2204,"PGM3",IF(C4=3204,"PGM3"))))</f>
        <v>-</v>
      </c>
      <c r="D43" s="49" t="s">
        <v>30</v>
      </c>
      <c r="E43" s="49"/>
      <c r="F43" s="49"/>
      <c r="G43" s="49"/>
      <c r="H43" s="49"/>
      <c r="I43" s="96">
        <v>0</v>
      </c>
      <c r="J43" s="55">
        <v>1</v>
      </c>
      <c r="K43" s="50">
        <f t="shared" ref="K43:K46" si="6">I43*J43</f>
        <v>0</v>
      </c>
      <c r="L43" s="49"/>
      <c r="M43" s="215"/>
    </row>
    <row r="44" spans="1:13" ht="15" customHeight="1" x14ac:dyDescent="0.25">
      <c r="A44" s="107"/>
      <c r="B44" s="49"/>
      <c r="C44" s="49" t="str">
        <f>IF(C4=2300,"-",IF(C4=3350,"-",IF(C4=2204,"PGM3",IF(C4=3204,"PGM3"))))</f>
        <v>-</v>
      </c>
      <c r="D44" s="49" t="s">
        <v>88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tr">
        <f>IF(C4=2300,"-",IF(C4=3350,"-",IF(C4=2204,"PGM4",IF(C4=3204,"PGM4"))))</f>
        <v>-</v>
      </c>
      <c r="D45" s="49" t="s">
        <v>88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si="6"/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21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 t="str">
        <f>IF(H52=7,500,IF(H52=14,"-",IF(H52=17,"-",IF(H52=18,"-",IF(H52=18,"-",IF(H52=34,"-",IF(H52=36,"-",IF(H52=36,"-",IF(H52=21,"-",IF(H52=42,"-",IF(H52=51,"-",IF(H52=54,"-",IF(H52=102,"-",IF(H52=108,"-"))))))))))))))</f>
        <v>-</v>
      </c>
    </row>
    <row r="56" spans="1:13" ht="15" hidden="1" customHeight="1" x14ac:dyDescent="0.25">
      <c r="B56" s="47"/>
      <c r="K56">
        <v>14</v>
      </c>
      <c r="L56">
        <f t="shared" ref="L56:L60" si="7">K56*3</f>
        <v>42</v>
      </c>
    </row>
    <row r="57" spans="1:13" ht="15" hidden="1" customHeight="1" x14ac:dyDescent="0.25">
      <c r="K57">
        <v>17</v>
      </c>
      <c r="L57">
        <f t="shared" si="7"/>
        <v>51</v>
      </c>
    </row>
    <row r="58" spans="1:13" ht="15" hidden="1" customHeight="1" x14ac:dyDescent="0.25">
      <c r="B58" s="47"/>
      <c r="K58">
        <v>18</v>
      </c>
      <c r="L58">
        <f t="shared" si="7"/>
        <v>54</v>
      </c>
    </row>
    <row r="59" spans="1:13" ht="15" hidden="1" customHeight="1" x14ac:dyDescent="0.25">
      <c r="K59">
        <v>34</v>
      </c>
      <c r="L59">
        <f t="shared" si="7"/>
        <v>102</v>
      </c>
    </row>
    <row r="60" spans="1:13" ht="15.75" hidden="1" customHeight="1" x14ac:dyDescent="0.25">
      <c r="K60">
        <v>36</v>
      </c>
      <c r="L60">
        <f t="shared" si="7"/>
        <v>108</v>
      </c>
    </row>
    <row r="61" spans="1:13" hidden="1" x14ac:dyDescent="0.25">
      <c r="J61" s="46"/>
    </row>
    <row r="62" spans="1:13" hidden="1" x14ac:dyDescent="0.25">
      <c r="J62" s="46"/>
    </row>
    <row r="63" spans="1:13" hidden="1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1276" priority="56" operator="greaterThan">
      <formula>$B$9</formula>
    </cfRule>
  </conditionalFormatting>
  <conditionalFormatting sqref="H48">
    <cfRule type="cellIs" dxfId="1275" priority="50" operator="greaterThan">
      <formula>18</formula>
    </cfRule>
  </conditionalFormatting>
  <conditionalFormatting sqref="J74">
    <cfRule type="cellIs" dxfId="1274" priority="47" operator="greaterThan">
      <formula>1</formula>
    </cfRule>
  </conditionalFormatting>
  <conditionalFormatting sqref="H87">
    <cfRule type="cellIs" dxfId="1273" priority="43" operator="greaterThan">
      <formula>18</formula>
    </cfRule>
  </conditionalFormatting>
  <conditionalFormatting sqref="B9">
    <cfRule type="cellIs" dxfId="1272" priority="42" operator="lessThan">
      <formula>0</formula>
    </cfRule>
  </conditionalFormatting>
  <conditionalFormatting sqref="B20">
    <cfRule type="cellIs" dxfId="1271" priority="41" operator="lessThan">
      <formula>0</formula>
    </cfRule>
  </conditionalFormatting>
  <conditionalFormatting sqref="B23">
    <cfRule type="cellIs" dxfId="1270" priority="39" operator="lessThan">
      <formula>0</formula>
    </cfRule>
  </conditionalFormatting>
  <conditionalFormatting sqref="B31">
    <cfRule type="cellIs" dxfId="1269" priority="38" operator="lessThan">
      <formula>0</formula>
    </cfRule>
  </conditionalFormatting>
  <conditionalFormatting sqref="B34">
    <cfRule type="cellIs" dxfId="1268" priority="37" operator="lessThan">
      <formula>0</formula>
    </cfRule>
  </conditionalFormatting>
  <conditionalFormatting sqref="B37">
    <cfRule type="cellIs" dxfId="1267" priority="36" operator="lessThan">
      <formula>0</formula>
    </cfRule>
  </conditionalFormatting>
  <conditionalFormatting sqref="B40">
    <cfRule type="cellIs" dxfId="1266" priority="35" operator="lessThan">
      <formula>0</formula>
    </cfRule>
  </conditionalFormatting>
  <conditionalFormatting sqref="B26">
    <cfRule type="cellIs" dxfId="1265" priority="34" operator="lessThan">
      <formula>0</formula>
    </cfRule>
  </conditionalFormatting>
  <conditionalFormatting sqref="J7">
    <cfRule type="cellIs" dxfId="1264" priority="31" operator="greaterThan">
      <formula>0</formula>
    </cfRule>
  </conditionalFormatting>
  <conditionalFormatting sqref="J11">
    <cfRule type="cellIs" dxfId="1263" priority="30" operator="greaterThan">
      <formula>0</formula>
    </cfRule>
  </conditionalFormatting>
  <conditionalFormatting sqref="J15">
    <cfRule type="cellIs" dxfId="1262" priority="29" operator="greaterThan">
      <formula>0</formula>
    </cfRule>
  </conditionalFormatting>
  <conditionalFormatting sqref="I16">
    <cfRule type="cellIs" dxfId="1261" priority="28" operator="greaterThan">
      <formula>0</formula>
    </cfRule>
  </conditionalFormatting>
  <conditionalFormatting sqref="J18">
    <cfRule type="cellIs" dxfId="1260" priority="27" operator="greaterThan">
      <formula>0</formula>
    </cfRule>
  </conditionalFormatting>
  <conditionalFormatting sqref="I19">
    <cfRule type="cellIs" dxfId="1259" priority="26" operator="greaterThan">
      <formula>0</formula>
    </cfRule>
  </conditionalFormatting>
  <conditionalFormatting sqref="J21">
    <cfRule type="cellIs" dxfId="1258" priority="25" operator="greaterThan">
      <formula>0</formula>
    </cfRule>
  </conditionalFormatting>
  <conditionalFormatting sqref="I22">
    <cfRule type="cellIs" dxfId="1257" priority="24" operator="greaterThan">
      <formula>0</formula>
    </cfRule>
  </conditionalFormatting>
  <conditionalFormatting sqref="I25">
    <cfRule type="cellIs" dxfId="1256" priority="23" operator="greaterThan">
      <formula>0</formula>
    </cfRule>
  </conditionalFormatting>
  <conditionalFormatting sqref="J24">
    <cfRule type="cellIs" dxfId="1255" priority="22" operator="greaterThan">
      <formula>0</formula>
    </cfRule>
  </conditionalFormatting>
  <conditionalFormatting sqref="J28">
    <cfRule type="cellIs" dxfId="1254" priority="21" operator="greaterThan">
      <formula>0</formula>
    </cfRule>
  </conditionalFormatting>
  <conditionalFormatting sqref="J30">
    <cfRule type="cellIs" dxfId="1253" priority="20" operator="greaterThan">
      <formula>0</formula>
    </cfRule>
  </conditionalFormatting>
  <conditionalFormatting sqref="J33">
    <cfRule type="cellIs" dxfId="1252" priority="19" operator="greaterThan">
      <formula>0</formula>
    </cfRule>
  </conditionalFormatting>
  <conditionalFormatting sqref="J36">
    <cfRule type="cellIs" dxfId="1251" priority="18" operator="greaterThan">
      <formula>0</formula>
    </cfRule>
  </conditionalFormatting>
  <conditionalFormatting sqref="J39">
    <cfRule type="cellIs" dxfId="1250" priority="17" operator="greaterThan">
      <formula>0</formula>
    </cfRule>
  </conditionalFormatting>
  <conditionalFormatting sqref="I42">
    <cfRule type="cellIs" dxfId="1249" priority="16" operator="greaterThan">
      <formula>0</formula>
    </cfRule>
  </conditionalFormatting>
  <conditionalFormatting sqref="I43">
    <cfRule type="cellIs" dxfId="1248" priority="15" operator="greaterThan">
      <formula>0</formula>
    </cfRule>
  </conditionalFormatting>
  <conditionalFormatting sqref="I44">
    <cfRule type="cellIs" dxfId="1247" priority="14" operator="greaterThan">
      <formula>0</formula>
    </cfRule>
  </conditionalFormatting>
  <conditionalFormatting sqref="I45">
    <cfRule type="cellIs" dxfId="1246" priority="13" operator="greaterThan">
      <formula>0</formula>
    </cfRule>
  </conditionalFormatting>
  <conditionalFormatting sqref="I46">
    <cfRule type="cellIs" dxfId="1245" priority="12" operator="greaterThan">
      <formula>0</formula>
    </cfRule>
  </conditionalFormatting>
  <conditionalFormatting sqref="J48">
    <cfRule type="cellIs" dxfId="1244" priority="6" operator="greaterThan">
      <formula>$M$55</formula>
    </cfRule>
    <cfRule type="cellIs" dxfId="1243" priority="7" operator="lessThan">
      <formula>$H$4</formula>
    </cfRule>
  </conditionalFormatting>
  <conditionalFormatting sqref="K16">
    <cfRule type="cellIs" dxfId="111" priority="4" operator="greaterThan">
      <formula>50</formula>
    </cfRule>
  </conditionalFormatting>
  <conditionalFormatting sqref="K19">
    <cfRule type="cellIs" dxfId="110" priority="3" operator="greaterThan">
      <formula>100</formula>
    </cfRule>
  </conditionalFormatting>
  <conditionalFormatting sqref="K22">
    <cfRule type="cellIs" dxfId="109" priority="2" operator="greaterThan">
      <formula>200</formula>
    </cfRule>
  </conditionalFormatting>
  <conditionalFormatting sqref="K25">
    <cfRule type="cellIs" dxfId="108" priority="1" operator="greaterThan">
      <formula>500</formula>
    </cfRule>
  </conditionalFormatting>
  <dataValidations count="3">
    <dataValidation allowBlank="1" showInputMessage="1" showErrorMessage="1" promptTitle="DSC NEO HS..." sqref="C6 C57" xr:uid="{55216E8C-0C00-4564-8E07-084D2B699ABD}"/>
    <dataValidation type="list" allowBlank="1" showInputMessage="1" showErrorMessage="1" promptTitle="Akkumulátor kapacitás választása" prompt="Akkumulátor kapacitás választása" sqref="C87" xr:uid="{DFD849EB-714F-4B44-BB1C-A981207E9161}">
      <formula1>$C$22:$C$36</formula1>
    </dataValidation>
    <dataValidation type="list" allowBlank="1" showInputMessage="1" showErrorMessage="1" promptTitle="Akkumulátorok száma  a központon" prompt="Akkumulátorok száma  a központon" sqref="F87" xr:uid="{5A0F13CF-8790-453D-A2D0-AE0183AA37F9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5" operator="greaterThan" id="{BC15C130-5306-4EFC-A321-51509D915580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K42</xm:sqref>
        </x14:conditionalFormatting>
        <x14:conditionalFormatting xmlns:xm="http://schemas.microsoft.com/office/excel/2006/main">
          <x14:cfRule type="cellIs" priority="54" operator="greaterThan" id="{E0B2FEA4-CF30-4AE1-9B2E-9ECBCD65DBB8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K43</xm:sqref>
        </x14:conditionalFormatting>
        <x14:conditionalFormatting xmlns:xm="http://schemas.microsoft.com/office/excel/2006/main">
          <x14:cfRule type="cellIs" priority="53" operator="greaterThan" id="{7AB125F9-926D-45CC-A19C-590D5A2360E6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K44</xm:sqref>
        </x14:conditionalFormatting>
        <x14:conditionalFormatting xmlns:xm="http://schemas.microsoft.com/office/excel/2006/main">
          <x14:cfRule type="cellIs" priority="49" operator="greaterThan" id="{43B9E394-47CD-4356-BFB6-D5AC75287E06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8" operator="greaterThan" id="{F87557C2-8A44-4175-93A5-29CCCADBAE32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6" operator="greaterThan" id="{EE04AE61-3066-4AAE-849D-59C7B4DA6AB6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5" operator="greaterThan" id="{1AF1F960-48D2-471C-A5B1-2E4524279BB5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4" operator="greaterThan" id="{C87A20A8-076C-49C7-99CF-FB7649F4D847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3" operator="containsText" id="{A8E12615-E1D6-4C48-B870-C28924C996EF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2" operator="containsText" id="{8BBAD722-C51D-4F2B-8D8E-8BB08A1E36FD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5" operator="containsText" id="{D9BC9CDE-C7BE-4460-9564-02CCE63D9345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töltő áram" prompt="Vállassza ki a központ beállított akummulátortöltő áramát" xr:uid="{0D45DF3C-EDAA-499E-AC4C-0C7FBF84A627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9609873A-35F7-4E54-9C7C-57B5E4AB63DB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8F345D7A-9997-4014-98D6-0E13A4FD0BE6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602236BB-8AD5-443B-A7AA-885268C27083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8B8672CC-A63C-4A58-ADAD-90E8811E3C52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17115978-C95F-419A-928D-242BFDF6151B}">
          <x14:formula1>
            <xm:f>Segédtáblázat!$B$3:$B$5</xm:f>
          </x14:formula1>
          <xm:sqref>C56</xm:sqref>
        </x14:dataValidation>
        <x14:dataValidation type="list" allowBlank="1" showInputMessage="1" showErrorMessage="1" promptTitle="Akkumulátor kapacitás választása" prompt="Akkumulátor kapacitás választása" xr:uid="{90FDAB11-E638-449B-9588-2A024BBA11A7}">
          <x14:formula1>
            <xm:f>Segédtáblázat!$C$22:$C$24</xm:f>
          </x14:formula1>
          <xm:sqref>C48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ED9F7-7726-4CDF-8544-F271E7629A5C}">
  <sheetPr codeName="Munka15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2" t="s">
        <v>83</v>
      </c>
      <c r="B1" s="163"/>
      <c r="C1" s="163"/>
      <c r="D1" s="163"/>
      <c r="E1" s="163"/>
      <c r="F1" s="163"/>
      <c r="G1" s="164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116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2204</v>
      </c>
      <c r="D4" s="11" t="s">
        <v>66</v>
      </c>
      <c r="E4" s="158">
        <v>400</v>
      </c>
      <c r="F4" s="11"/>
      <c r="G4" s="62" t="s">
        <v>102</v>
      </c>
      <c r="H4" s="151" t="str">
        <f>IF(C2=2,"500",IF(C2=3,"-",))</f>
        <v>-</v>
      </c>
      <c r="I4" s="152" t="str">
        <f>IF(C4=2300,"40",IF(C4=3350,"35",IF(C4=2204,"40",IF(C4=3204,"25"))))</f>
        <v>40</v>
      </c>
      <c r="J4" s="11">
        <v>1</v>
      </c>
      <c r="K4" s="12">
        <f>I4*J4</f>
        <v>40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142</v>
      </c>
      <c r="D42" s="49" t="s">
        <v>141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143</v>
      </c>
      <c r="D43" s="49" t="s">
        <v>141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144</v>
      </c>
      <c r="D44" s="49" t="s">
        <v>141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145</v>
      </c>
      <c r="D45" s="49" t="s">
        <v>141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21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 t="str">
        <f>IF(H52=7,500,IF(H52=14,"-",IF(H52=17,"-",IF(H52=18,"-",IF(H52=18,"-",IF(H52=34,"-",IF(H52=36,"-",IF(H52=36,"-",IF(H52=21,"-",IF(H52=42,"-",IF(H52=51,"-",IF(H52=54,"-",IF(H52=102,"-",IF(H52=108,"-"))))))))))))))</f>
        <v>-</v>
      </c>
    </row>
    <row r="56" spans="1:13" ht="15" hidden="1" customHeight="1" x14ac:dyDescent="0.25">
      <c r="B56" s="47"/>
      <c r="J56">
        <v>0</v>
      </c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1231" priority="57" operator="greaterThan">
      <formula>$B$9</formula>
    </cfRule>
  </conditionalFormatting>
  <conditionalFormatting sqref="H48">
    <cfRule type="cellIs" dxfId="1230" priority="51" operator="greaterThan">
      <formula>18</formula>
    </cfRule>
  </conditionalFormatting>
  <conditionalFormatting sqref="J74">
    <cfRule type="cellIs" dxfId="1229" priority="48" operator="greaterThan">
      <formula>1</formula>
    </cfRule>
  </conditionalFormatting>
  <conditionalFormatting sqref="H87">
    <cfRule type="cellIs" dxfId="1228" priority="44" operator="greaterThan">
      <formula>18</formula>
    </cfRule>
  </conditionalFormatting>
  <conditionalFormatting sqref="B9">
    <cfRule type="cellIs" dxfId="1227" priority="43" operator="lessThan">
      <formula>0</formula>
    </cfRule>
  </conditionalFormatting>
  <conditionalFormatting sqref="B20">
    <cfRule type="cellIs" dxfId="1226" priority="42" operator="lessThan">
      <formula>0</formula>
    </cfRule>
  </conditionalFormatting>
  <conditionalFormatting sqref="B23">
    <cfRule type="cellIs" dxfId="1225" priority="40" operator="lessThan">
      <formula>0</formula>
    </cfRule>
  </conditionalFormatting>
  <conditionalFormatting sqref="B31">
    <cfRule type="cellIs" dxfId="1224" priority="39" operator="lessThan">
      <formula>0</formula>
    </cfRule>
  </conditionalFormatting>
  <conditionalFormatting sqref="B34">
    <cfRule type="cellIs" dxfId="1223" priority="38" operator="lessThan">
      <formula>0</formula>
    </cfRule>
  </conditionalFormatting>
  <conditionalFormatting sqref="B37">
    <cfRule type="cellIs" dxfId="1222" priority="37" operator="lessThan">
      <formula>0</formula>
    </cfRule>
  </conditionalFormatting>
  <conditionalFormatting sqref="B40">
    <cfRule type="cellIs" dxfId="1221" priority="36" operator="lessThan">
      <formula>0</formula>
    </cfRule>
  </conditionalFormatting>
  <conditionalFormatting sqref="B26">
    <cfRule type="cellIs" dxfId="1220" priority="35" operator="lessThan">
      <formula>0</formula>
    </cfRule>
  </conditionalFormatting>
  <conditionalFormatting sqref="J7">
    <cfRule type="cellIs" dxfId="1219" priority="32" operator="greaterThan">
      <formula>0</formula>
    </cfRule>
  </conditionalFormatting>
  <conditionalFormatting sqref="J11">
    <cfRule type="cellIs" dxfId="1218" priority="31" operator="greaterThan">
      <formula>0</formula>
    </cfRule>
  </conditionalFormatting>
  <conditionalFormatting sqref="J15">
    <cfRule type="cellIs" dxfId="1217" priority="30" operator="greaterThan">
      <formula>0</formula>
    </cfRule>
  </conditionalFormatting>
  <conditionalFormatting sqref="I16">
    <cfRule type="cellIs" dxfId="1216" priority="29" operator="greaterThan">
      <formula>0</formula>
    </cfRule>
  </conditionalFormatting>
  <conditionalFormatting sqref="J18">
    <cfRule type="cellIs" dxfId="1215" priority="28" operator="greaterThan">
      <formula>0</formula>
    </cfRule>
  </conditionalFormatting>
  <conditionalFormatting sqref="I19">
    <cfRule type="cellIs" dxfId="1214" priority="27" operator="greaterThan">
      <formula>0</formula>
    </cfRule>
  </conditionalFormatting>
  <conditionalFormatting sqref="J21">
    <cfRule type="cellIs" dxfId="1213" priority="26" operator="greaterThan">
      <formula>0</formula>
    </cfRule>
  </conditionalFormatting>
  <conditionalFormatting sqref="I22">
    <cfRule type="cellIs" dxfId="1212" priority="25" operator="greaterThan">
      <formula>0</formula>
    </cfRule>
  </conditionalFormatting>
  <conditionalFormatting sqref="I25">
    <cfRule type="cellIs" dxfId="1211" priority="24" operator="greaterThan">
      <formula>0</formula>
    </cfRule>
  </conditionalFormatting>
  <conditionalFormatting sqref="J24">
    <cfRule type="cellIs" dxfId="1210" priority="23" operator="greaterThan">
      <formula>0</formula>
    </cfRule>
  </conditionalFormatting>
  <conditionalFormatting sqref="J28">
    <cfRule type="cellIs" dxfId="1209" priority="22" operator="greaterThan">
      <formula>0</formula>
    </cfRule>
  </conditionalFormatting>
  <conditionalFormatting sqref="J30">
    <cfRule type="cellIs" dxfId="1208" priority="21" operator="greaterThan">
      <formula>0</formula>
    </cfRule>
  </conditionalFormatting>
  <conditionalFormatting sqref="J33">
    <cfRule type="cellIs" dxfId="1207" priority="20" operator="greaterThan">
      <formula>0</formula>
    </cfRule>
  </conditionalFormatting>
  <conditionalFormatting sqref="J36">
    <cfRule type="cellIs" dxfId="1206" priority="19" operator="greaterThan">
      <formula>0</formula>
    </cfRule>
  </conditionalFormatting>
  <conditionalFormatting sqref="J39">
    <cfRule type="cellIs" dxfId="1205" priority="18" operator="greaterThan">
      <formula>0</formula>
    </cfRule>
  </conditionalFormatting>
  <conditionalFormatting sqref="I46">
    <cfRule type="cellIs" dxfId="1204" priority="13" operator="greaterThan">
      <formula>0</formula>
    </cfRule>
  </conditionalFormatting>
  <conditionalFormatting sqref="J48">
    <cfRule type="cellIs" dxfId="1203" priority="11" operator="greaterThan">
      <formula>$M$55</formula>
    </cfRule>
    <cfRule type="cellIs" dxfId="1202" priority="12" operator="lessThan">
      <formula>$H$4</formula>
    </cfRule>
  </conditionalFormatting>
  <conditionalFormatting sqref="I42:I45">
    <cfRule type="cellIs" dxfId="1201" priority="8" operator="greaterThan">
      <formula>0</formula>
    </cfRule>
  </conditionalFormatting>
  <conditionalFormatting sqref="K42">
    <cfRule type="cellIs" dxfId="1200" priority="9" operator="greaterThan">
      <formula>700</formula>
    </cfRule>
  </conditionalFormatting>
  <conditionalFormatting sqref="K43">
    <cfRule type="cellIs" dxfId="1199" priority="7" operator="greaterThan">
      <formula>700</formula>
    </cfRule>
  </conditionalFormatting>
  <conditionalFormatting sqref="K44">
    <cfRule type="cellIs" dxfId="1198" priority="6" operator="greaterThan">
      <formula>700</formula>
    </cfRule>
  </conditionalFormatting>
  <conditionalFormatting sqref="K45">
    <cfRule type="cellIs" dxfId="1197" priority="5" operator="greaterThan">
      <formula>700</formula>
    </cfRule>
  </conditionalFormatting>
  <conditionalFormatting sqref="K16">
    <cfRule type="cellIs" dxfId="107" priority="4" operator="greaterThan">
      <formula>50</formula>
    </cfRule>
  </conditionalFormatting>
  <conditionalFormatting sqref="K19">
    <cfRule type="cellIs" dxfId="106" priority="3" operator="greaterThan">
      <formula>100</formula>
    </cfRule>
  </conditionalFormatting>
  <conditionalFormatting sqref="K22">
    <cfRule type="cellIs" dxfId="105" priority="2" operator="greaterThan">
      <formula>200</formula>
    </cfRule>
  </conditionalFormatting>
  <conditionalFormatting sqref="K25">
    <cfRule type="cellIs" dxfId="104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C1DDFF59-9E42-42EE-AD42-B99DE2C33E8E}">
      <formula1>$C$39:$C$40</formula1>
    </dataValidation>
    <dataValidation type="list" allowBlank="1" showInputMessage="1" showErrorMessage="1" promptTitle="Akkumulátor kapacitás választása" prompt="Akkumulátor kapacitás választása" sqref="C87" xr:uid="{E216A37D-B3F4-4F9E-9C71-B8654E8E820E}">
      <formula1>$C$22:$C$36</formula1>
    </dataValidation>
    <dataValidation allowBlank="1" showInputMessage="1" showErrorMessage="1" promptTitle="DSC NEO HS..." sqref="C6 C57" xr:uid="{92FF5D01-2028-4254-8165-3B6FEBA0E3DD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B7FB7DDF-5C51-4ABE-AAFF-2CF8F5A0EA84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A71D2D98-C99A-4EE8-BDE8-CBD6A64C9C29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5C547973-6691-40AC-BB8F-907032257271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4C297B0C-7F4E-47B3-94FB-E94DC5ACB14C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D6177B8A-3B5E-4E72-BA68-9215388B6067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4" operator="containsText" id="{67FCF61B-4973-4414-A53D-F34B76DFAC3E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3" operator="containsText" id="{F78591BD-40BD-4FED-BAF2-FCEEFD3537DB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0" operator="containsText" id="{711E375E-C676-4E13-823B-0EE6BE3907BA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A7400200-A601-469F-B4BB-69BEB5984A23}">
          <x14:formula1>
            <xm:f>Segédtáblázat!$B$3:$B$5</xm:f>
          </x14:formula1>
          <xm:sqref>C56</xm:sqref>
        </x14:dataValidation>
        <x14:dataValidation type="list" allowBlank="1" showInputMessage="1" showErrorMessage="1" xr:uid="{13ED7A5A-3932-4971-B8B0-564506AEF16D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DB4DD38A-F2A2-4F6C-A6BD-AD7E1DB2C22C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162C9E27-2DC9-4836-8084-A3FEF5D93DEB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3A037AF9-AB71-4B5D-8BFD-72FCA5726B3D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5556B598-C03D-47EE-BAA3-FED130F1341E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82B1ADC4-6C40-42F2-B0D3-16473C8BE8FB}">
          <x14:formula1>
            <xm:f>Segédtáblázat!$C$22:$C$24</xm:f>
          </x14:formula1>
          <xm:sqref>C48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2C82-1F17-4E53-958B-FB75498FED0D}">
  <sheetPr codeName="Munka2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2" t="s">
        <v>83</v>
      </c>
      <c r="B1" s="163"/>
      <c r="C1" s="163"/>
      <c r="D1" s="163"/>
      <c r="E1" s="163"/>
      <c r="F1" s="163"/>
      <c r="G1" s="164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117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2204</v>
      </c>
      <c r="D4" s="11" t="s">
        <v>66</v>
      </c>
      <c r="E4" s="40">
        <v>400</v>
      </c>
      <c r="F4" s="11"/>
      <c r="G4" s="62" t="s">
        <v>102</v>
      </c>
      <c r="H4" s="151" t="str">
        <f>IF(C2=2,"500",IF(C2=3,"-",))</f>
        <v>-</v>
      </c>
      <c r="I4" s="152" t="str">
        <f>IF(C4=2300,"40",IF(C4=3350,"35",IF(C4=2204,"40",IF(C4=3204,"25"))))</f>
        <v>40</v>
      </c>
      <c r="J4" s="11">
        <v>1</v>
      </c>
      <c r="K4" s="12">
        <f>I4*J4</f>
        <v>40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142</v>
      </c>
      <c r="D42" s="49" t="s">
        <v>141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143</v>
      </c>
      <c r="D43" s="49" t="s">
        <v>141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144</v>
      </c>
      <c r="D44" s="49" t="s">
        <v>141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145</v>
      </c>
      <c r="D45" s="49" t="s">
        <v>141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6.75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14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21</v>
      </c>
    </row>
    <row r="53" spans="1:13" ht="15" hidden="1" customHeight="1" x14ac:dyDescent="0.25"/>
    <row r="54" spans="1:13" ht="15" hidden="1" customHeight="1" x14ac:dyDescent="0.25">
      <c r="C54" s="44"/>
      <c r="D54" s="141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 t="str">
        <f>IF(H52=7,500,IF(H52=14,"-",IF(H52=17,"-",IF(H52=18,"-",IF(H52=18,"-",IF(H52=34,"-",IF(H52=36,"-",IF(H52=36,"-",IF(H52=21,"-",IF(H52=42,"-",IF(H52=51,"-",IF(H52=54,"-",IF(H52=102,"-",IF(H52=108,"-"))))))))))))))</f>
        <v>-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14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D47:E47"/>
    <mergeCell ref="M47:M49"/>
    <mergeCell ref="D86:E86"/>
    <mergeCell ref="M41:M45"/>
    <mergeCell ref="M27:M28"/>
    <mergeCell ref="E28:G28"/>
    <mergeCell ref="M29:M40"/>
    <mergeCell ref="L30:L40"/>
    <mergeCell ref="M18:M26"/>
    <mergeCell ref="H1:K1"/>
    <mergeCell ref="L1:M1"/>
    <mergeCell ref="A2:B2"/>
    <mergeCell ref="D2:F2"/>
    <mergeCell ref="H2:K2"/>
    <mergeCell ref="L2:M2"/>
    <mergeCell ref="M3:M4"/>
    <mergeCell ref="A4:B4"/>
    <mergeCell ref="B5:B6"/>
    <mergeCell ref="M7:M16"/>
    <mergeCell ref="E11:G11"/>
  </mergeCells>
  <conditionalFormatting sqref="N15">
    <cfRule type="cellIs" dxfId="1188" priority="54" operator="greaterThan">
      <formula>$B$9</formula>
    </cfRule>
  </conditionalFormatting>
  <conditionalFormatting sqref="H48">
    <cfRule type="cellIs" dxfId="1187" priority="50" operator="greaterThan">
      <formula>18</formula>
    </cfRule>
  </conditionalFormatting>
  <conditionalFormatting sqref="J74">
    <cfRule type="cellIs" dxfId="1186" priority="47" operator="greaterThan">
      <formula>1</formula>
    </cfRule>
  </conditionalFormatting>
  <conditionalFormatting sqref="H87">
    <cfRule type="cellIs" dxfId="1185" priority="43" operator="greaterThan">
      <formula>18</formula>
    </cfRule>
  </conditionalFormatting>
  <conditionalFormatting sqref="B9">
    <cfRule type="cellIs" dxfId="1184" priority="42" operator="lessThan">
      <formula>0</formula>
    </cfRule>
  </conditionalFormatting>
  <conditionalFormatting sqref="B20">
    <cfRule type="cellIs" dxfId="1183" priority="41" operator="lessThan">
      <formula>0</formula>
    </cfRule>
  </conditionalFormatting>
  <conditionalFormatting sqref="B23">
    <cfRule type="cellIs" dxfId="1182" priority="40" operator="lessThan">
      <formula>0</formula>
    </cfRule>
  </conditionalFormatting>
  <conditionalFormatting sqref="B31">
    <cfRule type="cellIs" dxfId="1181" priority="39" operator="lessThan">
      <formula>0</formula>
    </cfRule>
  </conditionalFormatting>
  <conditionalFormatting sqref="B34">
    <cfRule type="cellIs" dxfId="1180" priority="38" operator="lessThan">
      <formula>0</formula>
    </cfRule>
  </conditionalFormatting>
  <conditionalFormatting sqref="B37">
    <cfRule type="cellIs" dxfId="1179" priority="37" operator="lessThan">
      <formula>0</formula>
    </cfRule>
  </conditionalFormatting>
  <conditionalFormatting sqref="B40">
    <cfRule type="cellIs" dxfId="1178" priority="36" operator="lessThan">
      <formula>0</formula>
    </cfRule>
  </conditionalFormatting>
  <conditionalFormatting sqref="B26">
    <cfRule type="cellIs" dxfId="1177" priority="35" operator="lessThan">
      <formula>0</formula>
    </cfRule>
  </conditionalFormatting>
  <conditionalFormatting sqref="J7">
    <cfRule type="cellIs" dxfId="1176" priority="32" operator="greaterThan">
      <formula>0</formula>
    </cfRule>
  </conditionalFormatting>
  <conditionalFormatting sqref="J11">
    <cfRule type="cellIs" dxfId="1175" priority="31" operator="greaterThan">
      <formula>0</formula>
    </cfRule>
  </conditionalFormatting>
  <conditionalFormatting sqref="J15">
    <cfRule type="cellIs" dxfId="1174" priority="30" operator="greaterThan">
      <formula>0</formula>
    </cfRule>
  </conditionalFormatting>
  <conditionalFormatting sqref="I16">
    <cfRule type="cellIs" dxfId="1173" priority="29" operator="greaterThan">
      <formula>0</formula>
    </cfRule>
  </conditionalFormatting>
  <conditionalFormatting sqref="J18">
    <cfRule type="cellIs" dxfId="1172" priority="28" operator="greaterThan">
      <formula>0</formula>
    </cfRule>
  </conditionalFormatting>
  <conditionalFormatting sqref="I19">
    <cfRule type="cellIs" dxfId="1171" priority="27" operator="greaterThan">
      <formula>0</formula>
    </cfRule>
  </conditionalFormatting>
  <conditionalFormatting sqref="J21">
    <cfRule type="cellIs" dxfId="1170" priority="26" operator="greaterThan">
      <formula>0</formula>
    </cfRule>
  </conditionalFormatting>
  <conditionalFormatting sqref="I22">
    <cfRule type="cellIs" dxfId="1169" priority="25" operator="greaterThan">
      <formula>0</formula>
    </cfRule>
  </conditionalFormatting>
  <conditionalFormatting sqref="I25">
    <cfRule type="cellIs" dxfId="1168" priority="24" operator="greaterThan">
      <formula>0</formula>
    </cfRule>
  </conditionalFormatting>
  <conditionalFormatting sqref="J24">
    <cfRule type="cellIs" dxfId="1167" priority="23" operator="greaterThan">
      <formula>0</formula>
    </cfRule>
  </conditionalFormatting>
  <conditionalFormatting sqref="J28">
    <cfRule type="cellIs" dxfId="1166" priority="22" operator="greaterThan">
      <formula>0</formula>
    </cfRule>
  </conditionalFormatting>
  <conditionalFormatting sqref="J30">
    <cfRule type="cellIs" dxfId="1165" priority="21" operator="greaterThan">
      <formula>0</formula>
    </cfRule>
  </conditionalFormatting>
  <conditionalFormatting sqref="J33">
    <cfRule type="cellIs" dxfId="1164" priority="20" operator="greaterThan">
      <formula>0</formula>
    </cfRule>
  </conditionalFormatting>
  <conditionalFormatting sqref="J36">
    <cfRule type="cellIs" dxfId="1163" priority="19" operator="greaterThan">
      <formula>0</formula>
    </cfRule>
  </conditionalFormatting>
  <conditionalFormatting sqref="J39">
    <cfRule type="cellIs" dxfId="1162" priority="18" operator="greaterThan">
      <formula>0</formula>
    </cfRule>
  </conditionalFormatting>
  <conditionalFormatting sqref="I46">
    <cfRule type="cellIs" dxfId="1161" priority="13" operator="greaterThan">
      <formula>0</formula>
    </cfRule>
  </conditionalFormatting>
  <conditionalFormatting sqref="J48">
    <cfRule type="cellIs" dxfId="1160" priority="11" operator="greaterThan">
      <formula>$M$55</formula>
    </cfRule>
    <cfRule type="cellIs" dxfId="1159" priority="12" operator="lessThan">
      <formula>$H$4</formula>
    </cfRule>
  </conditionalFormatting>
  <conditionalFormatting sqref="I42:I45">
    <cfRule type="cellIs" dxfId="1158" priority="8" operator="greaterThan">
      <formula>0</formula>
    </cfRule>
  </conditionalFormatting>
  <conditionalFormatting sqref="K42">
    <cfRule type="cellIs" dxfId="1157" priority="9" operator="greaterThan">
      <formula>700</formula>
    </cfRule>
  </conditionalFormatting>
  <conditionalFormatting sqref="K43">
    <cfRule type="cellIs" dxfId="1156" priority="7" operator="greaterThan">
      <formula>700</formula>
    </cfRule>
  </conditionalFormatting>
  <conditionalFormatting sqref="K44">
    <cfRule type="cellIs" dxfId="1155" priority="6" operator="greaterThan">
      <formula>700</formula>
    </cfRule>
  </conditionalFormatting>
  <conditionalFormatting sqref="K45">
    <cfRule type="cellIs" dxfId="1154" priority="5" operator="greaterThan">
      <formula>700</formula>
    </cfRule>
  </conditionalFormatting>
  <conditionalFormatting sqref="K16">
    <cfRule type="cellIs" dxfId="99" priority="4" operator="greaterThan">
      <formula>50</formula>
    </cfRule>
  </conditionalFormatting>
  <conditionalFormatting sqref="K19">
    <cfRule type="cellIs" dxfId="98" priority="3" operator="greaterThan">
      <formula>100</formula>
    </cfRule>
  </conditionalFormatting>
  <conditionalFormatting sqref="K22">
    <cfRule type="cellIs" dxfId="97" priority="2" operator="greaterThan">
      <formula>200</formula>
    </cfRule>
  </conditionalFormatting>
  <conditionalFormatting sqref="K25">
    <cfRule type="cellIs" dxfId="96" priority="1" operator="greaterThan">
      <formula>500</formula>
    </cfRule>
  </conditionalFormatting>
  <dataValidations count="3">
    <dataValidation allowBlank="1" showInputMessage="1" showErrorMessage="1" promptTitle="DSC NEO HS..." sqref="C6 C57" xr:uid="{E4016A95-8F41-4F99-A854-1D5089295ACB}"/>
    <dataValidation type="list" allowBlank="1" showInputMessage="1" showErrorMessage="1" promptTitle="Akkumulátor kapacitás választása" prompt="Akkumulátor kapacitás választása" sqref="C87" xr:uid="{E990D52A-E723-4BB3-80A8-F6A9E0EACF11}">
      <formula1>$C$22:$C$36</formula1>
    </dataValidation>
    <dataValidation type="list" allowBlank="1" showInputMessage="1" showErrorMessage="1" promptTitle="Akkumulátorok száma  a központon" prompt="Akkumulátorok száma  a központon" sqref="F87" xr:uid="{62B3B524-61AB-443B-BDC9-E830C22442C5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9" operator="greaterThan" id="{075E2DCC-E16D-4020-9FBF-4B24466D2A18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8" operator="greaterThan" id="{B9B14D06-A8EE-4721-B7B7-48FBCAD61949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6" operator="greaterThan" id="{A2218C6C-391E-4F05-9C92-9708512701BD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5" operator="greaterThan" id="{646EA6AC-F09D-4F96-B041-C0CF12FFFEF5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4" operator="greaterThan" id="{E0EB49D8-D90D-4F51-B40C-AA663FABD16D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4" operator="containsText" id="{79DA2300-3528-478B-9934-DF43F38D6581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3" operator="containsText" id="{11631ECB-8308-4E9A-9410-9C788EDE3370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0" operator="containsText" id="{26364A7E-C355-47CD-87C9-96EF93AFCF00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 kapacitás választása" prompt="Akkumulátor kapacitás választása" xr:uid="{B3D7A309-5EF9-4139-8FD0-4F119F01611B}">
          <x14:formula1>
            <xm:f>Segédtáblázat!$C$22:$C$24</xm:f>
          </x14:formula1>
          <xm:sqref>C48</xm:sqref>
        </x14:dataValidation>
        <x14:dataValidation type="list" allowBlank="1" showInputMessage="1" showErrorMessage="1" promptTitle="Akkumulátortöltő áram" prompt="Vállassza ki a központ beállított akummulátortöltő áramát" xr:uid="{ECD55AA2-187B-403F-A6F2-D5845AF9DFDC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ok száma  a központon" prompt="Akkumulátorok száma  a központon" xr:uid="{D050D6AF-CE18-47DD-B18C-1E092A769869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D2DCDF01-7021-4B60-AC02-0F9B00672294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FCBB50AD-0BE1-42E7-81F5-CC020B0C4CD3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82275C3A-DC0B-4D05-A64F-471A8900EA67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0BDECF51-ECB5-430A-91A6-2DAB50FEC815}">
          <x14:formula1>
            <xm:f>Segédtáblázat!$B$3:$B$5</xm:f>
          </x14:formula1>
          <xm:sqref>C56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5E13-9623-4508-BA2B-C63F0891DE3D}">
  <sheetPr codeName="Munka17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2" t="s">
        <v>83</v>
      </c>
      <c r="B1" s="163"/>
      <c r="C1" s="163"/>
      <c r="D1" s="163"/>
      <c r="E1" s="163"/>
      <c r="F1" s="163"/>
      <c r="G1" s="164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118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2204</v>
      </c>
      <c r="D4" s="11" t="s">
        <v>66</v>
      </c>
      <c r="E4" s="40">
        <v>400</v>
      </c>
      <c r="F4" s="11"/>
      <c r="G4" s="62" t="s">
        <v>102</v>
      </c>
      <c r="H4" s="151" t="str">
        <f>IF(C2=2,"500",IF(C2=3,"-",))</f>
        <v>-</v>
      </c>
      <c r="I4" s="152" t="str">
        <f>IF(C4=2300,"40",IF(C4=3350,"35",IF(C4=2204,"40",IF(C4=3204,"25"))))</f>
        <v>40</v>
      </c>
      <c r="J4" s="11">
        <v>1</v>
      </c>
      <c r="K4" s="12">
        <f>I4*J4</f>
        <v>40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142</v>
      </c>
      <c r="D42" s="49" t="s">
        <v>141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5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143</v>
      </c>
      <c r="D43" s="49" t="s">
        <v>141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144</v>
      </c>
      <c r="D44" s="49" t="s">
        <v>141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145</v>
      </c>
      <c r="D45" s="49" t="s">
        <v>141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ref="K46" si="7">I46*J46</f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21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 t="str">
        <f>IF(H52=7,500,IF(H52=14,"-",IF(H52=17,"-",IF(H52=18,"-",IF(H52=18,"-",IF(H52=34,"-",IF(H52=36,"-",IF(H52=36,"-",IF(H52=21,"-",IF(H52=42,"-",IF(H52=51,"-",IF(H52=54,"-",IF(H52=102,"-",IF(H52=108,"-"))))))))))))))</f>
        <v>-</v>
      </c>
    </row>
    <row r="56" spans="1:13" ht="15" hidden="1" customHeight="1" x14ac:dyDescent="0.25">
      <c r="B56" s="47"/>
      <c r="K56">
        <v>14</v>
      </c>
      <c r="L56">
        <f t="shared" ref="L56:L60" si="8">K56*3</f>
        <v>42</v>
      </c>
    </row>
    <row r="57" spans="1:13" ht="15" hidden="1" customHeight="1" x14ac:dyDescent="0.25">
      <c r="K57">
        <v>17</v>
      </c>
      <c r="L57">
        <f t="shared" si="8"/>
        <v>51</v>
      </c>
    </row>
    <row r="58" spans="1:13" ht="15" hidden="1" customHeight="1" x14ac:dyDescent="0.25">
      <c r="B58" s="47"/>
      <c r="K58">
        <v>18</v>
      </c>
      <c r="L58">
        <f t="shared" si="8"/>
        <v>54</v>
      </c>
    </row>
    <row r="59" spans="1:13" ht="15" hidden="1" customHeight="1" x14ac:dyDescent="0.25">
      <c r="K59">
        <v>34</v>
      </c>
      <c r="L59">
        <f t="shared" si="8"/>
        <v>102</v>
      </c>
    </row>
    <row r="60" spans="1:13" ht="15.75" hidden="1" customHeight="1" x14ac:dyDescent="0.25">
      <c r="K60">
        <v>36</v>
      </c>
      <c r="L60">
        <f t="shared" si="8"/>
        <v>108</v>
      </c>
    </row>
    <row r="61" spans="1:13" hidden="1" x14ac:dyDescent="0.25">
      <c r="J61" s="46"/>
    </row>
    <row r="62" spans="1:13" hidden="1" x14ac:dyDescent="0.25">
      <c r="J62" s="46"/>
    </row>
    <row r="63" spans="1:13" hidden="1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1145" priority="57" operator="greaterThan">
      <formula>$B$9</formula>
    </cfRule>
  </conditionalFormatting>
  <conditionalFormatting sqref="H48">
    <cfRule type="cellIs" dxfId="1144" priority="51" operator="greaterThan">
      <formula>18</formula>
    </cfRule>
  </conditionalFormatting>
  <conditionalFormatting sqref="J74">
    <cfRule type="cellIs" dxfId="1143" priority="48" operator="greaterThan">
      <formula>1</formula>
    </cfRule>
  </conditionalFormatting>
  <conditionalFormatting sqref="H87">
    <cfRule type="cellIs" dxfId="1142" priority="44" operator="greaterThan">
      <formula>18</formula>
    </cfRule>
  </conditionalFormatting>
  <conditionalFormatting sqref="B9">
    <cfRule type="cellIs" dxfId="1141" priority="43" operator="lessThan">
      <formula>0</formula>
    </cfRule>
  </conditionalFormatting>
  <conditionalFormatting sqref="B20">
    <cfRule type="cellIs" dxfId="1140" priority="42" operator="lessThan">
      <formula>0</formula>
    </cfRule>
  </conditionalFormatting>
  <conditionalFormatting sqref="B23">
    <cfRule type="cellIs" dxfId="1139" priority="40" operator="lessThan">
      <formula>0</formula>
    </cfRule>
  </conditionalFormatting>
  <conditionalFormatting sqref="B31">
    <cfRule type="cellIs" dxfId="1138" priority="39" operator="lessThan">
      <formula>0</formula>
    </cfRule>
  </conditionalFormatting>
  <conditionalFormatting sqref="B34">
    <cfRule type="cellIs" dxfId="1137" priority="38" operator="lessThan">
      <formula>0</formula>
    </cfRule>
  </conditionalFormatting>
  <conditionalFormatting sqref="B37">
    <cfRule type="cellIs" dxfId="1136" priority="37" operator="lessThan">
      <formula>0</formula>
    </cfRule>
  </conditionalFormatting>
  <conditionalFormatting sqref="B40">
    <cfRule type="cellIs" dxfId="1135" priority="36" operator="lessThan">
      <formula>0</formula>
    </cfRule>
  </conditionalFormatting>
  <conditionalFormatting sqref="B26">
    <cfRule type="cellIs" dxfId="1134" priority="35" operator="lessThan">
      <formula>0</formula>
    </cfRule>
  </conditionalFormatting>
  <conditionalFormatting sqref="J7">
    <cfRule type="cellIs" dxfId="1133" priority="32" operator="greaterThan">
      <formula>0</formula>
    </cfRule>
  </conditionalFormatting>
  <conditionalFormatting sqref="J11">
    <cfRule type="cellIs" dxfId="1132" priority="31" operator="greaterThan">
      <formula>0</formula>
    </cfRule>
  </conditionalFormatting>
  <conditionalFormatting sqref="J15">
    <cfRule type="cellIs" dxfId="1131" priority="30" operator="greaterThan">
      <formula>0</formula>
    </cfRule>
  </conditionalFormatting>
  <conditionalFormatting sqref="I16">
    <cfRule type="cellIs" dxfId="1130" priority="29" operator="greaterThan">
      <formula>0</formula>
    </cfRule>
  </conditionalFormatting>
  <conditionalFormatting sqref="J18">
    <cfRule type="cellIs" dxfId="1129" priority="28" operator="greaterThan">
      <formula>0</formula>
    </cfRule>
  </conditionalFormatting>
  <conditionalFormatting sqref="I19">
    <cfRule type="cellIs" dxfId="1128" priority="27" operator="greaterThan">
      <formula>0</formula>
    </cfRule>
  </conditionalFormatting>
  <conditionalFormatting sqref="J21">
    <cfRule type="cellIs" dxfId="1127" priority="26" operator="greaterThan">
      <formula>0</formula>
    </cfRule>
  </conditionalFormatting>
  <conditionalFormatting sqref="I22">
    <cfRule type="cellIs" dxfId="1126" priority="25" operator="greaterThan">
      <formula>0</formula>
    </cfRule>
  </conditionalFormatting>
  <conditionalFormatting sqref="I25">
    <cfRule type="cellIs" dxfId="1125" priority="24" operator="greaterThan">
      <formula>0</formula>
    </cfRule>
  </conditionalFormatting>
  <conditionalFormatting sqref="J24">
    <cfRule type="cellIs" dxfId="1124" priority="23" operator="greaterThan">
      <formula>0</formula>
    </cfRule>
  </conditionalFormatting>
  <conditionalFormatting sqref="J28">
    <cfRule type="cellIs" dxfId="1123" priority="22" operator="greaterThan">
      <formula>0</formula>
    </cfRule>
  </conditionalFormatting>
  <conditionalFormatting sqref="J30">
    <cfRule type="cellIs" dxfId="1122" priority="21" operator="greaterThan">
      <formula>0</formula>
    </cfRule>
  </conditionalFormatting>
  <conditionalFormatting sqref="J33">
    <cfRule type="cellIs" dxfId="1121" priority="20" operator="greaterThan">
      <formula>0</formula>
    </cfRule>
  </conditionalFormatting>
  <conditionalFormatting sqref="J36">
    <cfRule type="cellIs" dxfId="1120" priority="19" operator="greaterThan">
      <formula>0</formula>
    </cfRule>
  </conditionalFormatting>
  <conditionalFormatting sqref="J39">
    <cfRule type="cellIs" dxfId="1119" priority="18" operator="greaterThan">
      <formula>0</formula>
    </cfRule>
  </conditionalFormatting>
  <conditionalFormatting sqref="I46">
    <cfRule type="cellIs" dxfId="1118" priority="13" operator="greaterThan">
      <formula>0</formula>
    </cfRule>
  </conditionalFormatting>
  <conditionalFormatting sqref="J48">
    <cfRule type="cellIs" dxfId="1117" priority="11" operator="greaterThan">
      <formula>$M$55</formula>
    </cfRule>
    <cfRule type="cellIs" dxfId="1116" priority="12" operator="lessThan">
      <formula>$H$4</formula>
    </cfRule>
  </conditionalFormatting>
  <conditionalFormatting sqref="I42:I45">
    <cfRule type="cellIs" dxfId="1115" priority="8" operator="greaterThan">
      <formula>0</formula>
    </cfRule>
  </conditionalFormatting>
  <conditionalFormatting sqref="K42">
    <cfRule type="cellIs" dxfId="1114" priority="9" operator="greaterThan">
      <formula>700</formula>
    </cfRule>
  </conditionalFormatting>
  <conditionalFormatting sqref="K43">
    <cfRule type="cellIs" dxfId="1113" priority="7" operator="greaterThan">
      <formula>700</formula>
    </cfRule>
  </conditionalFormatting>
  <conditionalFormatting sqref="K44">
    <cfRule type="cellIs" dxfId="1112" priority="6" operator="greaterThan">
      <formula>700</formula>
    </cfRule>
  </conditionalFormatting>
  <conditionalFormatting sqref="K45">
    <cfRule type="cellIs" dxfId="1111" priority="5" operator="greaterThan">
      <formula>700</formula>
    </cfRule>
  </conditionalFormatting>
  <conditionalFormatting sqref="K16">
    <cfRule type="cellIs" dxfId="95" priority="4" operator="greaterThan">
      <formula>50</formula>
    </cfRule>
  </conditionalFormatting>
  <conditionalFormatting sqref="K19">
    <cfRule type="cellIs" dxfId="94" priority="3" operator="greaterThan">
      <formula>100</formula>
    </cfRule>
  </conditionalFormatting>
  <conditionalFormatting sqref="K22">
    <cfRule type="cellIs" dxfId="93" priority="2" operator="greaterThan">
      <formula>200</formula>
    </cfRule>
  </conditionalFormatting>
  <conditionalFormatting sqref="K25">
    <cfRule type="cellIs" dxfId="92" priority="1" operator="greaterThan">
      <formula>500</formula>
    </cfRule>
  </conditionalFormatting>
  <dataValidations count="3">
    <dataValidation type="list" allowBlank="1" showInputMessage="1" showErrorMessage="1" promptTitle="Akkumulátorok száma  a központon" prompt="Akkumulátorok száma  a központon" sqref="F87" xr:uid="{720E11CE-1CC4-4A3B-AA23-F7DEFB200055}">
      <formula1>$C$39:$C$40</formula1>
    </dataValidation>
    <dataValidation type="list" allowBlank="1" showInputMessage="1" showErrorMessage="1" promptTitle="Akkumulátor kapacitás választása" prompt="Akkumulátor kapacitás választása" sqref="C87" xr:uid="{8ED71BBA-A0D5-4DD9-9B47-5E730811A536}">
      <formula1>$C$22:$C$36</formula1>
    </dataValidation>
    <dataValidation allowBlank="1" showInputMessage="1" showErrorMessage="1" promptTitle="DSC NEO HS..." sqref="C6 C57" xr:uid="{C10A5F88-AD47-4F8A-8F92-C17870945064}"/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0" operator="greaterThan" id="{C77FC6EC-0175-47A6-A63C-CD012F349D33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49" operator="greaterThan" id="{A14EE880-E349-4435-9469-9A649B517862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7" operator="greaterThan" id="{83623A8B-BB46-417E-BE64-FBE88A39CB7A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6" operator="greaterThan" id="{2A9AA448-3E45-46C5-B9C9-8A8F01A8DECE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5" operator="greaterThan" id="{D4BA0B3E-21E7-4BF5-9F12-F72ABF7783D4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4" operator="containsText" id="{CB867927-2D82-4F1E-BBCB-EA7DE66D012F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3" operator="containsText" id="{C7E85410-4347-4B8C-BA29-362C68C3E170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0" operator="containsText" id="{4C0E442E-63F6-42C7-A802-747DAD878E34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DSC NEO HS..." xr:uid="{2BC9E091-0A4A-495C-8249-D425A3D1D07D}">
          <x14:formula1>
            <xm:f>Segédtáblázat!$B$3:$B$5</xm:f>
          </x14:formula1>
          <xm:sqref>C56</xm:sqref>
        </x14:dataValidation>
        <x14:dataValidation type="list" allowBlank="1" showInputMessage="1" showErrorMessage="1" xr:uid="{A14319C7-6855-4E24-8FBD-83806F74EFCA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Akkumulátortöltő áram" prompt="Vállassza ki a központ beállított akummulátortöltő áramát" xr:uid="{7E6553BF-BDA1-4C6E-A5D2-38868AC03D12}">
          <x14:formula1>
            <xm:f>Segédtáblázat!$E$31:$E$32</xm:f>
          </x14:formula1>
          <xm:sqref>E55</xm:sqref>
        </x14:dataValidation>
        <x14:dataValidation type="list" allowBlank="1" showInputMessage="1" showErrorMessage="1" promptTitle="DSC NEO HS..." xr:uid="{B8E954C6-8F15-42CA-9356-9F2159DF505E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ok száma  a központon" prompt="Akkumulátorok száma  a központon" xr:uid="{E825D10B-027C-49F2-841E-07691E7C8067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Akkumulátortöltő áram" prompt="Vállassza ki a központ beállított akummulátortöltő áramát" xr:uid="{ABEEAFD4-3951-4DAB-B081-1AD12BAD714E}">
          <x14:formula1>
            <xm:f>Segédtáblázat!$E$3:$E$4</xm:f>
          </x14:formula1>
          <xm:sqref>E56:E57 E4</xm:sqref>
        </x14:dataValidation>
        <x14:dataValidation type="list" allowBlank="1" showInputMessage="1" showErrorMessage="1" promptTitle="Akkumulátor kapacitás választása" prompt="Akkumulátor kapacitás választása" xr:uid="{D8819071-8637-4EFA-847A-D6AC2FE5B9EB}">
          <x14:formula1>
            <xm:f>Segédtáblázat!$C$22:$C$24</xm:f>
          </x14:formula1>
          <xm:sqref>C48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EC568-E5CF-495F-B004-249A488587BA}">
  <sheetPr codeName="Munka18"/>
  <dimension ref="A1:OQ88"/>
  <sheetViews>
    <sheetView zoomScale="85" zoomScaleNormal="85" workbookViewId="0">
      <selection activeCell="K15" sqref="K15:K26"/>
    </sheetView>
  </sheetViews>
  <sheetFormatPr defaultRowHeight="15" x14ac:dyDescent="0.25"/>
  <cols>
    <col min="1" max="1" width="8.85546875" customWidth="1"/>
    <col min="2" max="2" width="22.5703125" customWidth="1"/>
    <col min="3" max="3" width="22.7109375" customWidth="1"/>
    <col min="4" max="4" width="37.140625" customWidth="1"/>
    <col min="6" max="6" width="7.5703125" customWidth="1"/>
    <col min="7" max="7" width="26.7109375" customWidth="1"/>
    <col min="8" max="8" width="12.28515625" customWidth="1"/>
    <col min="9" max="9" width="21.140625" customWidth="1"/>
    <col min="10" max="10" width="10.7109375" customWidth="1"/>
    <col min="11" max="11" width="12.140625" customWidth="1"/>
    <col min="12" max="12" width="9.7109375" customWidth="1"/>
    <col min="13" max="13" width="100.7109375" customWidth="1"/>
  </cols>
  <sheetData>
    <row r="1" spans="1:407" ht="39.950000000000003" customHeight="1" thickBot="1" x14ac:dyDescent="0.3">
      <c r="A1" s="162" t="s">
        <v>83</v>
      </c>
      <c r="B1" s="163"/>
      <c r="C1" s="163"/>
      <c r="D1" s="163"/>
      <c r="E1" s="163"/>
      <c r="F1" s="163"/>
      <c r="G1" s="164"/>
      <c r="H1" s="181" t="s">
        <v>78</v>
      </c>
      <c r="I1" s="182"/>
      <c r="J1" s="182"/>
      <c r="K1" s="183"/>
      <c r="L1" s="187" t="s">
        <v>65</v>
      </c>
      <c r="M1" s="188"/>
    </row>
    <row r="2" spans="1:407" ht="39.950000000000003" customHeight="1" thickBot="1" x14ac:dyDescent="0.55000000000000004">
      <c r="A2" s="191" t="s">
        <v>139</v>
      </c>
      <c r="B2" s="192"/>
      <c r="C2" s="153">
        <f>Központ!C2</f>
        <v>3</v>
      </c>
      <c r="D2" s="218" t="s">
        <v>100</v>
      </c>
      <c r="E2" s="218"/>
      <c r="F2" s="218"/>
      <c r="G2" s="154" t="s">
        <v>119</v>
      </c>
      <c r="H2" s="185" t="s">
        <v>81</v>
      </c>
      <c r="I2" s="185"/>
      <c r="J2" s="185"/>
      <c r="K2" s="186"/>
      <c r="L2" s="189" t="s">
        <v>68</v>
      </c>
      <c r="M2" s="190"/>
    </row>
    <row r="3" spans="1:407" ht="15.75" customHeight="1" thickBot="1" x14ac:dyDescent="0.3">
      <c r="A3" s="135"/>
      <c r="B3" s="136" t="s">
        <v>126</v>
      </c>
      <c r="C3" s="134"/>
      <c r="D3" s="42" t="s">
        <v>67</v>
      </c>
      <c r="E3" s="41" t="s">
        <v>43</v>
      </c>
      <c r="F3" s="8"/>
      <c r="G3" s="8"/>
      <c r="H3" s="8"/>
      <c r="I3" s="8" t="s">
        <v>82</v>
      </c>
      <c r="J3" s="8" t="s">
        <v>5</v>
      </c>
      <c r="K3" s="10" t="s">
        <v>4</v>
      </c>
      <c r="L3" s="58"/>
      <c r="M3" s="200" t="s">
        <v>152</v>
      </c>
    </row>
    <row r="4" spans="1:407" s="1" customFormat="1" ht="47.25" customHeight="1" thickBot="1" x14ac:dyDescent="0.55000000000000004">
      <c r="A4" s="191" t="s">
        <v>124</v>
      </c>
      <c r="B4" s="192"/>
      <c r="C4" s="156">
        <v>2204</v>
      </c>
      <c r="D4" s="11" t="s">
        <v>66</v>
      </c>
      <c r="E4" s="40">
        <v>400</v>
      </c>
      <c r="F4" s="11"/>
      <c r="G4" s="62" t="s">
        <v>102</v>
      </c>
      <c r="H4" s="151" t="str">
        <f>IF(C2=2,"500",IF(C2=3,"-",))</f>
        <v>-</v>
      </c>
      <c r="I4" s="152" t="str">
        <f>IF(C4=2300,"40",IF(C4=3350,"35",IF(C4=2204,"40",IF(C4=3204,"25"))))</f>
        <v>40</v>
      </c>
      <c r="J4" s="11">
        <v>1</v>
      </c>
      <c r="K4" s="12">
        <f>I4*J4</f>
        <v>40</v>
      </c>
      <c r="L4" s="7"/>
      <c r="M4" s="20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x14ac:dyDescent="0.25">
      <c r="A5" s="21"/>
      <c r="B5" s="179" t="s">
        <v>20</v>
      </c>
      <c r="C5" s="64"/>
      <c r="D5" s="16"/>
      <c r="E5" s="16"/>
      <c r="F5" s="16"/>
      <c r="G5" s="16"/>
      <c r="H5" s="16"/>
      <c r="I5" s="16"/>
      <c r="J5" s="16"/>
      <c r="K5" s="17"/>
      <c r="L5" s="15"/>
      <c r="M5" s="17"/>
    </row>
    <row r="6" spans="1:407" ht="15.75" thickBot="1" x14ac:dyDescent="0.3">
      <c r="A6" s="21"/>
      <c r="B6" s="180"/>
      <c r="C6" s="22" t="s">
        <v>9</v>
      </c>
      <c r="D6" s="22" t="s">
        <v>10</v>
      </c>
      <c r="E6" s="22"/>
      <c r="F6" s="22"/>
      <c r="G6" s="22"/>
      <c r="H6" s="22"/>
      <c r="I6" s="22"/>
      <c r="J6" s="22"/>
      <c r="K6" s="23"/>
      <c r="L6" s="18"/>
      <c r="M6" s="20"/>
    </row>
    <row r="7" spans="1:407" s="2" customFormat="1" ht="15" customHeight="1" x14ac:dyDescent="0.25">
      <c r="A7" s="104"/>
      <c r="B7" s="101" t="s">
        <v>7</v>
      </c>
      <c r="C7" s="16" t="s">
        <v>84</v>
      </c>
      <c r="D7" s="16"/>
      <c r="E7" s="16"/>
      <c r="F7" s="16"/>
      <c r="G7" s="16"/>
      <c r="H7" s="16"/>
      <c r="I7" s="16">
        <v>105</v>
      </c>
      <c r="J7" s="79">
        <v>0</v>
      </c>
      <c r="K7" s="17">
        <f>I7*J7</f>
        <v>0</v>
      </c>
      <c r="L7" s="16"/>
      <c r="M7" s="204" t="s">
        <v>101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ht="15" customHeight="1" x14ac:dyDescent="0.25">
      <c r="A8" s="105"/>
      <c r="B8" s="39" t="s">
        <v>18</v>
      </c>
      <c r="C8" s="64"/>
      <c r="D8" s="64"/>
      <c r="E8" s="64"/>
      <c r="F8" s="64"/>
      <c r="G8" s="64"/>
      <c r="H8" s="64"/>
      <c r="I8" s="64"/>
      <c r="J8" s="64"/>
      <c r="K8" s="23"/>
      <c r="L8" s="22"/>
      <c r="M8" s="205"/>
    </row>
    <row r="9" spans="1:407" ht="15" customHeight="1" x14ac:dyDescent="0.25">
      <c r="A9" s="105"/>
      <c r="B9" s="39">
        <f>Központ!B9</f>
        <v>8</v>
      </c>
      <c r="C9" s="64"/>
      <c r="D9" s="64"/>
      <c r="E9" s="64"/>
      <c r="F9" s="64"/>
      <c r="G9" s="64"/>
      <c r="H9" s="64"/>
      <c r="I9" s="64"/>
      <c r="J9" s="64"/>
      <c r="K9" s="23"/>
      <c r="L9" s="22"/>
      <c r="M9" s="205"/>
    </row>
    <row r="10" spans="1:407" ht="15" customHeight="1" thickBot="1" x14ac:dyDescent="0.3">
      <c r="A10" s="105"/>
      <c r="B10" s="59"/>
      <c r="C10" s="19"/>
      <c r="D10" s="19"/>
      <c r="E10" s="19"/>
      <c r="F10" s="19"/>
      <c r="G10" s="19"/>
      <c r="H10" s="19"/>
      <c r="I10" s="19"/>
      <c r="J10" s="19"/>
      <c r="K10" s="20"/>
      <c r="L10" s="22"/>
      <c r="M10" s="205"/>
    </row>
    <row r="11" spans="1:407" ht="15" customHeight="1" x14ac:dyDescent="0.25">
      <c r="A11" s="105"/>
      <c r="B11" s="99" t="s">
        <v>55</v>
      </c>
      <c r="C11" s="64" t="s">
        <v>85</v>
      </c>
      <c r="D11" s="64"/>
      <c r="E11" s="217" t="str">
        <f>Segédtáblázat!H24</f>
        <v/>
      </c>
      <c r="F11" s="217"/>
      <c r="G11" s="217"/>
      <c r="H11" s="64"/>
      <c r="I11" s="64">
        <v>105</v>
      </c>
      <c r="J11" s="79">
        <v>0</v>
      </c>
      <c r="K11" s="23">
        <f t="shared" ref="K11:K18" si="0">I11*J11</f>
        <v>0</v>
      </c>
      <c r="L11" s="22"/>
      <c r="M11" s="205"/>
    </row>
    <row r="12" spans="1:407" ht="15" customHeight="1" x14ac:dyDescent="0.25">
      <c r="A12" s="105"/>
      <c r="B12" s="39" t="s">
        <v>54</v>
      </c>
      <c r="C12" s="64"/>
      <c r="D12" s="64"/>
      <c r="E12" s="64"/>
      <c r="F12" s="64"/>
      <c r="G12" s="64"/>
      <c r="H12" s="64"/>
      <c r="I12" s="64"/>
      <c r="J12" s="64"/>
      <c r="K12" s="23"/>
      <c r="L12" s="22"/>
      <c r="M12" s="205"/>
    </row>
    <row r="13" spans="1:407" ht="15" customHeight="1" x14ac:dyDescent="0.25">
      <c r="A13" s="105"/>
      <c r="B13" s="39" t="s">
        <v>52</v>
      </c>
      <c r="C13" s="64"/>
      <c r="D13" s="64"/>
      <c r="E13" s="64"/>
      <c r="F13" s="64"/>
      <c r="G13" s="64"/>
      <c r="H13" s="64"/>
      <c r="I13" s="64"/>
      <c r="J13" s="64"/>
      <c r="K13" s="23"/>
      <c r="L13" s="22"/>
      <c r="M13" s="205"/>
    </row>
    <row r="14" spans="1:407" ht="15" customHeight="1" thickBot="1" x14ac:dyDescent="0.3">
      <c r="A14" s="105"/>
      <c r="B14" s="39"/>
      <c r="C14" s="64"/>
      <c r="D14" s="64"/>
      <c r="E14" s="64"/>
      <c r="F14" s="64"/>
      <c r="G14" s="64"/>
      <c r="H14" s="64"/>
      <c r="I14" s="64"/>
      <c r="J14" s="64"/>
      <c r="K14" s="23"/>
      <c r="L14" s="22"/>
      <c r="M14" s="205"/>
    </row>
    <row r="15" spans="1:407" ht="15" customHeight="1" thickBot="1" x14ac:dyDescent="0.3">
      <c r="A15" s="105"/>
      <c r="B15" s="112"/>
      <c r="C15" s="76" t="s">
        <v>86</v>
      </c>
      <c r="D15" s="76"/>
      <c r="E15" s="76"/>
      <c r="F15" s="76"/>
      <c r="G15" s="76"/>
      <c r="H15" s="76"/>
      <c r="I15" s="76">
        <v>160</v>
      </c>
      <c r="J15" s="79">
        <v>0</v>
      </c>
      <c r="K15" s="77">
        <f t="shared" si="0"/>
        <v>0</v>
      </c>
      <c r="L15" s="22"/>
      <c r="M15" s="205"/>
    </row>
    <row r="16" spans="1:407" s="1" customFormat="1" ht="48.75" customHeight="1" thickBot="1" x14ac:dyDescent="0.3">
      <c r="A16" s="105"/>
      <c r="B16" s="110" t="s">
        <v>74</v>
      </c>
      <c r="C16" s="16" t="s">
        <v>47</v>
      </c>
      <c r="D16" s="73" t="s">
        <v>73</v>
      </c>
      <c r="E16" s="16"/>
      <c r="F16" s="16"/>
      <c r="G16" s="16"/>
      <c r="H16" s="16"/>
      <c r="I16" s="79">
        <v>0</v>
      </c>
      <c r="J16" s="82">
        <v>1</v>
      </c>
      <c r="K16" s="17">
        <f t="shared" si="0"/>
        <v>0</v>
      </c>
      <c r="L16" s="64"/>
      <c r="M16" s="20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65" customFormat="1" ht="17.25" customHeight="1" thickBot="1" x14ac:dyDescent="0.3">
      <c r="A17" s="105"/>
      <c r="B17" s="100" t="s">
        <v>6</v>
      </c>
      <c r="C17" s="76"/>
      <c r="D17" s="81"/>
      <c r="E17" s="76"/>
      <c r="F17" s="76"/>
      <c r="G17" s="76"/>
      <c r="H17" s="76"/>
      <c r="I17" s="76"/>
      <c r="J17" s="76"/>
      <c r="K17" s="77"/>
      <c r="L17" s="76"/>
      <c r="M17" s="8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ht="15" customHeight="1" x14ac:dyDescent="0.25">
      <c r="A18" s="105"/>
      <c r="B18" s="101" t="s">
        <v>92</v>
      </c>
      <c r="C18" s="16" t="s">
        <v>8</v>
      </c>
      <c r="D18" s="16"/>
      <c r="E18" s="16"/>
      <c r="F18" s="16"/>
      <c r="G18" s="16"/>
      <c r="H18" s="16"/>
      <c r="I18" s="16">
        <v>30</v>
      </c>
      <c r="J18" s="79">
        <v>0</v>
      </c>
      <c r="K18" s="16">
        <f t="shared" si="0"/>
        <v>0</v>
      </c>
      <c r="L18" s="15"/>
      <c r="M18" s="204" t="s">
        <v>110</v>
      </c>
    </row>
    <row r="19" spans="1:407" ht="44.25" customHeight="1" x14ac:dyDescent="0.25">
      <c r="A19" s="105"/>
      <c r="B19" s="39" t="s">
        <v>18</v>
      </c>
      <c r="C19" s="63" t="s">
        <v>41</v>
      </c>
      <c r="D19" s="63" t="s">
        <v>72</v>
      </c>
      <c r="E19" s="64"/>
      <c r="F19" s="64"/>
      <c r="G19" s="64"/>
      <c r="H19" s="64"/>
      <c r="I19" s="96">
        <v>0</v>
      </c>
      <c r="J19" s="55">
        <v>1</v>
      </c>
      <c r="K19" s="64">
        <f>I19*J19</f>
        <v>0</v>
      </c>
      <c r="L19" s="21"/>
      <c r="M19" s="205"/>
    </row>
    <row r="20" spans="1:407" ht="15" customHeight="1" thickBot="1" x14ac:dyDescent="0.3">
      <c r="A20" s="105"/>
      <c r="B20" s="59">
        <f>Központ!B20</f>
        <v>3</v>
      </c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05"/>
    </row>
    <row r="21" spans="1:407" ht="15" customHeight="1" x14ac:dyDescent="0.25">
      <c r="A21" s="105"/>
      <c r="B21" s="101" t="s">
        <v>93</v>
      </c>
      <c r="C21" s="22" t="s">
        <v>11</v>
      </c>
      <c r="D21" s="22"/>
      <c r="E21" s="22"/>
      <c r="F21" s="22"/>
      <c r="G21" s="22"/>
      <c r="H21" s="22"/>
      <c r="I21" s="22">
        <v>30</v>
      </c>
      <c r="J21" s="79">
        <v>0</v>
      </c>
      <c r="K21" s="64">
        <f t="shared" ref="K21:K22" si="1">I21*J21</f>
        <v>0</v>
      </c>
      <c r="L21" s="21"/>
      <c r="M21" s="205"/>
    </row>
    <row r="22" spans="1:407" ht="46.5" customHeight="1" x14ac:dyDescent="0.25">
      <c r="A22" s="105"/>
      <c r="B22" s="39" t="s">
        <v>18</v>
      </c>
      <c r="C22" s="25" t="s">
        <v>40</v>
      </c>
      <c r="D22" s="25" t="s">
        <v>111</v>
      </c>
      <c r="E22" s="22"/>
      <c r="F22" s="22"/>
      <c r="G22" s="22"/>
      <c r="H22" s="22"/>
      <c r="I22" s="96">
        <v>0</v>
      </c>
      <c r="J22" s="55">
        <v>1</v>
      </c>
      <c r="K22" s="64">
        <f t="shared" si="1"/>
        <v>0</v>
      </c>
      <c r="L22" s="21"/>
      <c r="M22" s="205"/>
    </row>
    <row r="23" spans="1:407" ht="15.75" customHeight="1" thickBot="1" x14ac:dyDescent="0.3">
      <c r="A23" s="105"/>
      <c r="B23" s="59">
        <f>Központ!B23</f>
        <v>4</v>
      </c>
      <c r="C23" s="19"/>
      <c r="D23" s="19"/>
      <c r="E23" s="19"/>
      <c r="F23" s="19"/>
      <c r="G23" s="19"/>
      <c r="H23" s="19"/>
      <c r="I23" s="19"/>
      <c r="J23" s="95"/>
      <c r="K23" s="19"/>
      <c r="L23" s="21"/>
      <c r="M23" s="205"/>
    </row>
    <row r="24" spans="1:407" ht="21.75" customHeight="1" x14ac:dyDescent="0.25">
      <c r="A24" s="105"/>
      <c r="B24" s="101" t="s">
        <v>94</v>
      </c>
      <c r="C24" s="64" t="s">
        <v>89</v>
      </c>
      <c r="D24" s="64"/>
      <c r="E24" s="64"/>
      <c r="F24" s="64"/>
      <c r="G24" s="64"/>
      <c r="H24" s="64"/>
      <c r="I24" s="64">
        <v>30</v>
      </c>
      <c r="J24" s="79">
        <v>0</v>
      </c>
      <c r="K24" s="64">
        <f t="shared" ref="K24" si="2">I24*J24</f>
        <v>0</v>
      </c>
      <c r="L24" s="21"/>
      <c r="M24" s="205"/>
    </row>
    <row r="25" spans="1:407" ht="44.25" customHeight="1" x14ac:dyDescent="0.25">
      <c r="A25" s="105"/>
      <c r="B25" s="39" t="s">
        <v>18</v>
      </c>
      <c r="C25" s="63" t="s">
        <v>90</v>
      </c>
      <c r="D25" s="63" t="s">
        <v>91</v>
      </c>
      <c r="E25" s="64"/>
      <c r="F25" s="64"/>
      <c r="G25" s="64"/>
      <c r="H25" s="64"/>
      <c r="I25" s="96">
        <v>0</v>
      </c>
      <c r="J25" s="55">
        <v>1</v>
      </c>
      <c r="K25" s="64">
        <f>I25*J25</f>
        <v>0</v>
      </c>
      <c r="L25" s="21"/>
      <c r="M25" s="205"/>
    </row>
    <row r="26" spans="1:407" ht="15" customHeight="1" thickBot="1" x14ac:dyDescent="0.3">
      <c r="A26" s="105"/>
      <c r="B26" s="59">
        <f>Központ!B26</f>
        <v>3</v>
      </c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1"/>
    </row>
    <row r="27" spans="1:407" ht="27" customHeight="1" x14ac:dyDescent="0.25">
      <c r="A27" s="105"/>
      <c r="B27" s="102" t="s">
        <v>103</v>
      </c>
      <c r="C27" s="16"/>
      <c r="D27" s="16"/>
      <c r="E27" s="16"/>
      <c r="F27" s="16"/>
      <c r="G27" s="16"/>
      <c r="H27" s="16"/>
      <c r="I27" s="16"/>
      <c r="J27" s="16"/>
      <c r="K27" s="16"/>
      <c r="L27" s="15"/>
      <c r="M27" s="204" t="s">
        <v>79</v>
      </c>
    </row>
    <row r="28" spans="1:407" ht="15" customHeight="1" thickBot="1" x14ac:dyDescent="0.3">
      <c r="A28" s="105"/>
      <c r="B28" s="59" t="s">
        <v>48</v>
      </c>
      <c r="C28" s="19" t="s">
        <v>19</v>
      </c>
      <c r="D28" s="19"/>
      <c r="E28" s="210" t="str">
        <f>Segédtáblázat!H24</f>
        <v/>
      </c>
      <c r="F28" s="210"/>
      <c r="G28" s="210"/>
      <c r="H28" s="19"/>
      <c r="I28" s="19">
        <v>35</v>
      </c>
      <c r="J28" s="75">
        <v>0</v>
      </c>
      <c r="K28" s="19">
        <f t="shared" ref="K28:K36" si="3">I28*J28</f>
        <v>0</v>
      </c>
      <c r="L28" s="18"/>
      <c r="M28" s="211"/>
    </row>
    <row r="29" spans="1:407" ht="15" customHeight="1" x14ac:dyDescent="0.25">
      <c r="A29" s="105"/>
      <c r="B29" s="39" t="s">
        <v>96</v>
      </c>
      <c r="C29" s="64"/>
      <c r="D29" s="64"/>
      <c r="E29" s="64"/>
      <c r="F29" s="64"/>
      <c r="G29" s="64"/>
      <c r="H29" s="64"/>
      <c r="I29" s="64"/>
      <c r="J29" s="64"/>
      <c r="K29" s="23"/>
      <c r="L29" s="78"/>
      <c r="M29" s="204" t="s">
        <v>109</v>
      </c>
    </row>
    <row r="30" spans="1:407" ht="15" customHeight="1" x14ac:dyDescent="0.25">
      <c r="A30" s="105"/>
      <c r="B30" s="39" t="s">
        <v>46</v>
      </c>
      <c r="C30" s="64" t="s">
        <v>95</v>
      </c>
      <c r="D30" s="64"/>
      <c r="E30" s="64"/>
      <c r="F30" s="64"/>
      <c r="G30" s="64"/>
      <c r="H30" s="64"/>
      <c r="I30" s="64">
        <v>25</v>
      </c>
      <c r="J30" s="96">
        <v>0</v>
      </c>
      <c r="K30" s="23">
        <f t="shared" ref="K30" si="4">I30*J30</f>
        <v>0</v>
      </c>
      <c r="L30" s="212"/>
      <c r="M30" s="205"/>
    </row>
    <row r="31" spans="1:407" ht="19.5" customHeight="1" thickBot="1" x14ac:dyDescent="0.3">
      <c r="A31" s="105"/>
      <c r="B31" s="39">
        <f>Központ!B31</f>
        <v>1</v>
      </c>
      <c r="C31" s="24"/>
      <c r="D31" s="24"/>
      <c r="E31" s="19"/>
      <c r="F31" s="19"/>
      <c r="G31" s="19"/>
      <c r="H31" s="19"/>
      <c r="I31" s="19"/>
      <c r="J31" s="19"/>
      <c r="K31" s="20"/>
      <c r="L31" s="212"/>
      <c r="M31" s="205"/>
    </row>
    <row r="32" spans="1:407" ht="15" customHeight="1" x14ac:dyDescent="0.25">
      <c r="A32" s="105"/>
      <c r="B32" s="101" t="s">
        <v>96</v>
      </c>
      <c r="C32" s="16"/>
      <c r="D32" s="16"/>
      <c r="E32" s="16"/>
      <c r="F32" s="16"/>
      <c r="G32" s="16"/>
      <c r="H32" s="16"/>
      <c r="I32" s="16"/>
      <c r="J32" s="16"/>
      <c r="K32" s="17"/>
      <c r="L32" s="212"/>
      <c r="M32" s="205"/>
    </row>
    <row r="33" spans="1:13" ht="15" customHeight="1" x14ac:dyDescent="0.25">
      <c r="A33" s="105"/>
      <c r="B33" s="39" t="s">
        <v>46</v>
      </c>
      <c r="C33" s="64" t="s">
        <v>98</v>
      </c>
      <c r="D33" s="64"/>
      <c r="E33" s="64"/>
      <c r="F33" s="64"/>
      <c r="G33" s="64"/>
      <c r="H33" s="64"/>
      <c r="I33" s="64">
        <v>35</v>
      </c>
      <c r="J33" s="96">
        <v>0</v>
      </c>
      <c r="K33" s="23">
        <f t="shared" ref="K33" si="5">I33*J33</f>
        <v>0</v>
      </c>
      <c r="L33" s="212"/>
      <c r="M33" s="205"/>
    </row>
    <row r="34" spans="1:13" ht="15.75" customHeight="1" thickBot="1" x14ac:dyDescent="0.3">
      <c r="A34" s="105"/>
      <c r="B34" s="39">
        <f>Központ!B34</f>
        <v>3</v>
      </c>
      <c r="C34" s="24"/>
      <c r="D34" s="24"/>
      <c r="E34" s="19"/>
      <c r="F34" s="19"/>
      <c r="G34" s="19"/>
      <c r="H34" s="19"/>
      <c r="I34" s="19"/>
      <c r="J34" s="19"/>
      <c r="K34" s="20"/>
      <c r="L34" s="212"/>
      <c r="M34" s="205"/>
    </row>
    <row r="35" spans="1:13" ht="15" customHeight="1" x14ac:dyDescent="0.25">
      <c r="A35" s="105"/>
      <c r="B35" s="101" t="s">
        <v>97</v>
      </c>
      <c r="C35" s="16"/>
      <c r="D35" s="16"/>
      <c r="E35" s="16"/>
      <c r="F35" s="16"/>
      <c r="G35" s="16"/>
      <c r="H35" s="16"/>
      <c r="I35" s="16"/>
      <c r="J35" s="16"/>
      <c r="K35" s="17"/>
      <c r="L35" s="212"/>
      <c r="M35" s="205"/>
    </row>
    <row r="36" spans="1:13" ht="15" customHeight="1" x14ac:dyDescent="0.25">
      <c r="A36" s="105"/>
      <c r="B36" s="39" t="s">
        <v>46</v>
      </c>
      <c r="C36" s="64" t="s">
        <v>21</v>
      </c>
      <c r="D36" s="64"/>
      <c r="E36" s="64"/>
      <c r="F36" s="64"/>
      <c r="G36" s="64"/>
      <c r="H36" s="64"/>
      <c r="I36" s="64">
        <v>35</v>
      </c>
      <c r="J36" s="96">
        <v>0</v>
      </c>
      <c r="K36" s="23">
        <f t="shared" si="3"/>
        <v>0</v>
      </c>
      <c r="L36" s="212"/>
      <c r="M36" s="205"/>
    </row>
    <row r="37" spans="1:13" ht="15.75" customHeight="1" thickBot="1" x14ac:dyDescent="0.3">
      <c r="A37" s="105"/>
      <c r="B37" s="39">
        <f>Központ!B37</f>
        <v>1</v>
      </c>
      <c r="C37" s="24"/>
      <c r="D37" s="24"/>
      <c r="E37" s="19"/>
      <c r="F37" s="19"/>
      <c r="G37" s="19"/>
      <c r="H37" s="19"/>
      <c r="I37" s="19"/>
      <c r="J37" s="19"/>
      <c r="K37" s="20"/>
      <c r="L37" s="212"/>
      <c r="M37" s="205"/>
    </row>
    <row r="38" spans="1:13" ht="15" customHeight="1" x14ac:dyDescent="0.25">
      <c r="A38" s="105"/>
      <c r="B38" s="101" t="s">
        <v>97</v>
      </c>
      <c r="C38" s="73"/>
      <c r="D38" s="73"/>
      <c r="E38" s="16"/>
      <c r="F38" s="16"/>
      <c r="G38" s="16"/>
      <c r="H38" s="16"/>
      <c r="I38" s="16"/>
      <c r="J38" s="16"/>
      <c r="K38" s="17"/>
      <c r="L38" s="212"/>
      <c r="M38" s="205"/>
    </row>
    <row r="39" spans="1:13" ht="15" customHeight="1" x14ac:dyDescent="0.25">
      <c r="A39" s="105"/>
      <c r="B39" s="39" t="s">
        <v>18</v>
      </c>
      <c r="C39" s="64" t="s">
        <v>22</v>
      </c>
      <c r="D39" s="64"/>
      <c r="E39" s="64"/>
      <c r="F39" s="64"/>
      <c r="G39" s="64"/>
      <c r="H39" s="64"/>
      <c r="I39" s="64">
        <v>35</v>
      </c>
      <c r="J39" s="96">
        <v>0</v>
      </c>
      <c r="K39" s="23">
        <f>I39*J39</f>
        <v>0</v>
      </c>
      <c r="L39" s="212"/>
      <c r="M39" s="205"/>
    </row>
    <row r="40" spans="1:13" ht="15.75" customHeight="1" thickBot="1" x14ac:dyDescent="0.3">
      <c r="A40" s="105"/>
      <c r="B40" s="103">
        <f>Központ!B40</f>
        <v>3</v>
      </c>
      <c r="C40" s="74"/>
      <c r="D40" s="74"/>
      <c r="E40" s="69"/>
      <c r="F40" s="69"/>
      <c r="G40" s="69"/>
      <c r="H40" s="69"/>
      <c r="I40" s="69"/>
      <c r="J40" s="69"/>
      <c r="K40" s="70"/>
      <c r="L40" s="213"/>
      <c r="M40" s="211"/>
    </row>
    <row r="41" spans="1:13" ht="15.75" customHeight="1" thickTop="1" x14ac:dyDescent="0.25">
      <c r="A41" s="107"/>
      <c r="B41" s="71" t="s">
        <v>23</v>
      </c>
      <c r="C41" s="72"/>
      <c r="D41" s="72"/>
      <c r="E41" s="72"/>
      <c r="F41" s="72"/>
      <c r="G41" s="72"/>
      <c r="H41" s="72"/>
      <c r="I41" s="72"/>
      <c r="J41" s="72"/>
      <c r="K41" s="50"/>
      <c r="L41" s="49"/>
      <c r="M41" s="214" t="s">
        <v>168</v>
      </c>
    </row>
    <row r="42" spans="1:13" ht="15" customHeight="1" x14ac:dyDescent="0.25">
      <c r="A42" s="107"/>
      <c r="B42" s="49"/>
      <c r="C42" s="49" t="s">
        <v>142</v>
      </c>
      <c r="D42" s="49" t="s">
        <v>141</v>
      </c>
      <c r="E42" s="49"/>
      <c r="F42" s="49"/>
      <c r="G42" s="49"/>
      <c r="H42" s="49"/>
      <c r="I42" s="96">
        <v>0</v>
      </c>
      <c r="J42" s="55">
        <v>1</v>
      </c>
      <c r="K42" s="50">
        <f t="shared" ref="K42:K46" si="6">I42*J42</f>
        <v>0</v>
      </c>
      <c r="L42" s="49"/>
      <c r="M42" s="215"/>
    </row>
    <row r="43" spans="1:13" ht="15.75" customHeight="1" x14ac:dyDescent="0.25">
      <c r="A43" s="107"/>
      <c r="B43" s="49"/>
      <c r="C43" s="49" t="s">
        <v>143</v>
      </c>
      <c r="D43" s="49" t="s">
        <v>141</v>
      </c>
      <c r="E43" s="49"/>
      <c r="F43" s="49"/>
      <c r="G43" s="49"/>
      <c r="H43" s="49"/>
      <c r="I43" s="96">
        <v>0</v>
      </c>
      <c r="J43" s="55">
        <v>1</v>
      </c>
      <c r="K43" s="50">
        <f t="shared" si="6"/>
        <v>0</v>
      </c>
      <c r="L43" s="49"/>
      <c r="M43" s="215"/>
    </row>
    <row r="44" spans="1:13" ht="15" customHeight="1" x14ac:dyDescent="0.25">
      <c r="A44" s="107"/>
      <c r="B44" s="49"/>
      <c r="C44" s="49" t="s">
        <v>144</v>
      </c>
      <c r="D44" s="49" t="s">
        <v>141</v>
      </c>
      <c r="E44" s="49"/>
      <c r="F44" s="49"/>
      <c r="G44" s="49"/>
      <c r="H44" s="49"/>
      <c r="I44" s="96">
        <v>0</v>
      </c>
      <c r="J44" s="55">
        <v>1</v>
      </c>
      <c r="K44" s="50">
        <f t="shared" si="6"/>
        <v>0</v>
      </c>
      <c r="L44" s="49"/>
      <c r="M44" s="215"/>
    </row>
    <row r="45" spans="1:13" ht="15" customHeight="1" x14ac:dyDescent="0.25">
      <c r="A45" s="107"/>
      <c r="B45" s="49"/>
      <c r="C45" s="49" t="s">
        <v>145</v>
      </c>
      <c r="D45" s="49" t="s">
        <v>141</v>
      </c>
      <c r="E45" s="49"/>
      <c r="F45" s="49"/>
      <c r="G45" s="49"/>
      <c r="H45" s="49"/>
      <c r="I45" s="96">
        <v>0</v>
      </c>
      <c r="J45" s="55">
        <v>1</v>
      </c>
      <c r="K45" s="50">
        <f t="shared" si="6"/>
        <v>0</v>
      </c>
      <c r="L45" s="49"/>
      <c r="M45" s="215"/>
    </row>
    <row r="46" spans="1:13" ht="39" customHeight="1" thickBot="1" x14ac:dyDescent="0.3">
      <c r="A46" s="108"/>
      <c r="B46" s="52"/>
      <c r="C46" s="52" t="s">
        <v>29</v>
      </c>
      <c r="D46" s="52" t="s">
        <v>99</v>
      </c>
      <c r="E46" s="52"/>
      <c r="F46" s="52"/>
      <c r="G46" s="52"/>
      <c r="H46" s="52"/>
      <c r="I46" s="75">
        <v>0</v>
      </c>
      <c r="J46" s="54">
        <v>1</v>
      </c>
      <c r="K46" s="53">
        <f t="shared" si="6"/>
        <v>0</v>
      </c>
      <c r="L46" s="49"/>
      <c r="M46" s="90" t="s">
        <v>169</v>
      </c>
    </row>
    <row r="47" spans="1:13" ht="15.75" customHeight="1" thickBot="1" x14ac:dyDescent="0.3">
      <c r="A47" s="26"/>
      <c r="B47" s="92" t="s">
        <v>69</v>
      </c>
      <c r="C47" s="27" t="s">
        <v>44</v>
      </c>
      <c r="D47" s="216" t="s">
        <v>70</v>
      </c>
      <c r="E47" s="216"/>
      <c r="F47" s="27" t="s">
        <v>45</v>
      </c>
      <c r="G47" s="27"/>
      <c r="H47" s="27"/>
      <c r="I47" s="27"/>
      <c r="J47" s="27"/>
      <c r="K47" s="34"/>
      <c r="L47" s="57"/>
      <c r="M47" s="206" t="s">
        <v>170</v>
      </c>
    </row>
    <row r="48" spans="1:13" ht="32.25" thickBot="1" x14ac:dyDescent="0.55000000000000004">
      <c r="A48" s="26"/>
      <c r="B48" s="27" t="s">
        <v>36</v>
      </c>
      <c r="C48" s="40">
        <v>7</v>
      </c>
      <c r="D48" s="27" t="s">
        <v>33</v>
      </c>
      <c r="E48" s="27" t="s">
        <v>34</v>
      </c>
      <c r="F48" s="40">
        <v>1</v>
      </c>
      <c r="G48" s="27" t="s">
        <v>35</v>
      </c>
      <c r="H48" s="27">
        <f>C48*F48</f>
        <v>7</v>
      </c>
      <c r="I48" s="27" t="s">
        <v>31</v>
      </c>
      <c r="J48" s="28">
        <f>SUM(K7:K46)</f>
        <v>0</v>
      </c>
      <c r="K48" s="29" t="s">
        <v>38</v>
      </c>
      <c r="L48" s="86"/>
      <c r="M48" s="207"/>
    </row>
    <row r="49" spans="1:13" ht="36" customHeight="1" thickBot="1" x14ac:dyDescent="0.3">
      <c r="A49" s="30"/>
      <c r="B49" s="31"/>
      <c r="C49" s="31"/>
      <c r="D49" s="31"/>
      <c r="E49" s="31"/>
      <c r="F49" s="31"/>
      <c r="G49" s="31"/>
      <c r="H49" s="31"/>
      <c r="I49" s="31" t="s">
        <v>37</v>
      </c>
      <c r="J49" s="115">
        <f>(IFERROR(((H48*1000)/(J48)),0))/24</f>
        <v>0</v>
      </c>
      <c r="K49" s="32" t="s">
        <v>138</v>
      </c>
      <c r="L49" s="87"/>
      <c r="M49" s="208"/>
    </row>
    <row r="50" spans="1:13" x14ac:dyDescent="0.25">
      <c r="K50" s="6"/>
    </row>
    <row r="51" spans="1:13" hidden="1" x14ac:dyDescent="0.25"/>
    <row r="52" spans="1:13" ht="21" hidden="1" customHeight="1" x14ac:dyDescent="0.35">
      <c r="A52" s="43"/>
      <c r="C52">
        <f>IF(C2=2,1,3)</f>
        <v>3</v>
      </c>
      <c r="G52" t="s">
        <v>140</v>
      </c>
      <c r="H52">
        <f>C52*H48</f>
        <v>21</v>
      </c>
    </row>
    <row r="53" spans="1:13" ht="15" hidden="1" customHeight="1" x14ac:dyDescent="0.25"/>
    <row r="54" spans="1:13" ht="15" hidden="1" customHeight="1" x14ac:dyDescent="0.25">
      <c r="C54" s="44"/>
      <c r="D54" s="113"/>
    </row>
    <row r="55" spans="1:13" ht="15" hidden="1" customHeight="1" x14ac:dyDescent="0.25">
      <c r="C55" s="46"/>
      <c r="E55" s="46"/>
      <c r="K55">
        <v>7</v>
      </c>
      <c r="L55">
        <f>K55*3</f>
        <v>21</v>
      </c>
      <c r="M55" s="132" t="str">
        <f>IF(H52=7,500,IF(H52=14,"-",IF(H52=17,"-",IF(H52=18,"-",IF(H52=18,"-",IF(H52=34,"-",IF(H52=36,"-",IF(H52=36,"-",IF(H52=21,"-",IF(H52=42,"-",IF(H52=51,"-",IF(H52=54,"-",IF(H52=102,"-",IF(H52=108,"-"))))))))))))))</f>
        <v>-</v>
      </c>
    </row>
    <row r="56" spans="1:13" ht="15" hidden="1" customHeight="1" x14ac:dyDescent="0.25">
      <c r="B56" s="47"/>
      <c r="K56">
        <v>14</v>
      </c>
      <c r="L56">
        <f t="shared" ref="L56:L60" si="7">K56*3</f>
        <v>42</v>
      </c>
    </row>
    <row r="57" spans="1:13" ht="15" hidden="1" customHeight="1" x14ac:dyDescent="0.25">
      <c r="K57">
        <v>17</v>
      </c>
      <c r="L57">
        <f t="shared" si="7"/>
        <v>51</v>
      </c>
    </row>
    <row r="58" spans="1:13" ht="15" hidden="1" customHeight="1" x14ac:dyDescent="0.25">
      <c r="B58" s="47"/>
      <c r="K58">
        <v>18</v>
      </c>
      <c r="L58">
        <f t="shared" si="7"/>
        <v>54</v>
      </c>
    </row>
    <row r="59" spans="1:13" ht="15" hidden="1" customHeight="1" x14ac:dyDescent="0.25">
      <c r="K59">
        <v>34</v>
      </c>
      <c r="L59">
        <f t="shared" si="7"/>
        <v>102</v>
      </c>
    </row>
    <row r="60" spans="1:13" ht="15.75" hidden="1" customHeight="1" x14ac:dyDescent="0.25">
      <c r="K60">
        <v>36</v>
      </c>
      <c r="L60">
        <f t="shared" si="7"/>
        <v>108</v>
      </c>
    </row>
    <row r="61" spans="1:13" hidden="1" x14ac:dyDescent="0.25">
      <c r="J61" s="46"/>
    </row>
    <row r="62" spans="1:13" x14ac:dyDescent="0.25">
      <c r="J62" s="46"/>
    </row>
    <row r="63" spans="1:13" x14ac:dyDescent="0.25">
      <c r="J63" s="46"/>
    </row>
    <row r="64" spans="1:13" x14ac:dyDescent="0.25">
      <c r="J64" s="46"/>
    </row>
    <row r="65" spans="2:10" x14ac:dyDescent="0.25">
      <c r="J65" s="46"/>
    </row>
    <row r="66" spans="2:10" x14ac:dyDescent="0.25">
      <c r="J66" s="46"/>
    </row>
    <row r="67" spans="2:10" ht="47.25" customHeight="1" x14ac:dyDescent="0.25">
      <c r="B67" s="44"/>
      <c r="D67" s="44"/>
      <c r="I67" s="46"/>
      <c r="J67" s="46"/>
    </row>
    <row r="68" spans="2:10" x14ac:dyDescent="0.25">
      <c r="B68" s="47"/>
      <c r="J68" s="46"/>
    </row>
    <row r="69" spans="2:10" x14ac:dyDescent="0.25">
      <c r="B69" s="44"/>
      <c r="C69" s="44"/>
      <c r="D69" s="44"/>
      <c r="I69" s="46"/>
      <c r="J69" s="46"/>
    </row>
    <row r="71" spans="2:10" x14ac:dyDescent="0.25">
      <c r="J71" s="46"/>
    </row>
    <row r="72" spans="2:10" x14ac:dyDescent="0.25">
      <c r="B72" s="44"/>
      <c r="C72" s="44"/>
      <c r="D72" s="44"/>
      <c r="I72" s="46"/>
      <c r="J72" s="46"/>
    </row>
    <row r="74" spans="2:10" x14ac:dyDescent="0.25">
      <c r="J74" s="46"/>
    </row>
    <row r="75" spans="2:10" x14ac:dyDescent="0.25">
      <c r="B75" s="44"/>
      <c r="J75" s="46"/>
    </row>
    <row r="76" spans="2:10" x14ac:dyDescent="0.25">
      <c r="C76" s="44"/>
      <c r="D76" s="44"/>
    </row>
    <row r="77" spans="2:10" x14ac:dyDescent="0.25">
      <c r="B77" s="44"/>
      <c r="J77" s="46"/>
    </row>
    <row r="78" spans="2:10" x14ac:dyDescent="0.25">
      <c r="C78" s="44"/>
      <c r="D78" s="44"/>
    </row>
    <row r="79" spans="2:10" x14ac:dyDescent="0.25">
      <c r="B79" s="47"/>
    </row>
    <row r="80" spans="2:10" x14ac:dyDescent="0.25">
      <c r="I80" s="46"/>
      <c r="J80" s="46"/>
    </row>
    <row r="81" spans="2:10" x14ac:dyDescent="0.25">
      <c r="I81" s="46"/>
      <c r="J81" s="46"/>
    </row>
    <row r="82" spans="2:10" x14ac:dyDescent="0.25">
      <c r="I82" s="46"/>
      <c r="J82" s="46"/>
    </row>
    <row r="83" spans="2:10" x14ac:dyDescent="0.25">
      <c r="I83" s="46"/>
      <c r="J83" s="46"/>
    </row>
    <row r="84" spans="2:10" x14ac:dyDescent="0.25">
      <c r="J84" s="46"/>
    </row>
    <row r="85" spans="2:10" x14ac:dyDescent="0.25">
      <c r="I85" s="46"/>
      <c r="J85" s="46"/>
    </row>
    <row r="86" spans="2:10" x14ac:dyDescent="0.25">
      <c r="B86" s="91"/>
      <c r="D86" s="199"/>
      <c r="E86" s="199"/>
    </row>
    <row r="87" spans="2:10" x14ac:dyDescent="0.25">
      <c r="C87" s="46"/>
      <c r="F87" s="46"/>
    </row>
    <row r="88" spans="2:10" x14ac:dyDescent="0.25">
      <c r="J88" s="6"/>
    </row>
  </sheetData>
  <sheetProtection password="CE88" sheet="1" objects="1" scenarios="1"/>
  <mergeCells count="20">
    <mergeCell ref="M3:M4"/>
    <mergeCell ref="A2:B2"/>
    <mergeCell ref="D2:F2"/>
    <mergeCell ref="A4:B4"/>
    <mergeCell ref="H1:K1"/>
    <mergeCell ref="L1:M1"/>
    <mergeCell ref="H2:K2"/>
    <mergeCell ref="L2:M2"/>
    <mergeCell ref="B5:B6"/>
    <mergeCell ref="M7:M16"/>
    <mergeCell ref="E11:G11"/>
    <mergeCell ref="M18:M26"/>
    <mergeCell ref="M27:M28"/>
    <mergeCell ref="E28:G28"/>
    <mergeCell ref="D86:E86"/>
    <mergeCell ref="M29:M40"/>
    <mergeCell ref="L30:L40"/>
    <mergeCell ref="D47:E47"/>
    <mergeCell ref="M47:M49"/>
    <mergeCell ref="M41:M45"/>
  </mergeCells>
  <conditionalFormatting sqref="N15">
    <cfRule type="cellIs" dxfId="1102" priority="59" operator="greaterThan">
      <formula>$B$9</formula>
    </cfRule>
  </conditionalFormatting>
  <conditionalFormatting sqref="H48">
    <cfRule type="cellIs" dxfId="1101" priority="53" operator="greaterThan">
      <formula>18</formula>
    </cfRule>
  </conditionalFormatting>
  <conditionalFormatting sqref="J74">
    <cfRule type="cellIs" dxfId="1100" priority="50" operator="greaterThan">
      <formula>1</formula>
    </cfRule>
  </conditionalFormatting>
  <conditionalFormatting sqref="H87">
    <cfRule type="cellIs" dxfId="1099" priority="46" operator="greaterThan">
      <formula>18</formula>
    </cfRule>
  </conditionalFormatting>
  <conditionalFormatting sqref="B9">
    <cfRule type="cellIs" dxfId="1098" priority="45" operator="lessThan">
      <formula>0</formula>
    </cfRule>
  </conditionalFormatting>
  <conditionalFormatting sqref="B20">
    <cfRule type="cellIs" dxfId="1097" priority="44" operator="lessThan">
      <formula>0</formula>
    </cfRule>
  </conditionalFormatting>
  <conditionalFormatting sqref="B23">
    <cfRule type="cellIs" dxfId="1096" priority="42" operator="lessThan">
      <formula>0</formula>
    </cfRule>
  </conditionalFormatting>
  <conditionalFormatting sqref="B31">
    <cfRule type="cellIs" dxfId="1095" priority="41" operator="lessThan">
      <formula>0</formula>
    </cfRule>
  </conditionalFormatting>
  <conditionalFormatting sqref="B34">
    <cfRule type="cellIs" dxfId="1094" priority="40" operator="lessThan">
      <formula>0</formula>
    </cfRule>
  </conditionalFormatting>
  <conditionalFormatting sqref="B37">
    <cfRule type="cellIs" dxfId="1093" priority="39" operator="lessThan">
      <formula>0</formula>
    </cfRule>
  </conditionalFormatting>
  <conditionalFormatting sqref="B40">
    <cfRule type="cellIs" dxfId="1092" priority="38" operator="lessThan">
      <formula>0</formula>
    </cfRule>
  </conditionalFormatting>
  <conditionalFormatting sqref="B26">
    <cfRule type="cellIs" dxfId="1091" priority="37" operator="lessThan">
      <formula>0</formula>
    </cfRule>
  </conditionalFormatting>
  <conditionalFormatting sqref="J7">
    <cfRule type="cellIs" dxfId="1090" priority="34" operator="greaterThan">
      <formula>0</formula>
    </cfRule>
  </conditionalFormatting>
  <conditionalFormatting sqref="J11">
    <cfRule type="cellIs" dxfId="1089" priority="33" operator="greaterThan">
      <formula>0</formula>
    </cfRule>
  </conditionalFormatting>
  <conditionalFormatting sqref="J15">
    <cfRule type="cellIs" dxfId="1088" priority="32" operator="greaterThan">
      <formula>0</formula>
    </cfRule>
  </conditionalFormatting>
  <conditionalFormatting sqref="I16">
    <cfRule type="cellIs" dxfId="1087" priority="31" operator="greaterThan">
      <formula>0</formula>
    </cfRule>
  </conditionalFormatting>
  <conditionalFormatting sqref="J18">
    <cfRule type="cellIs" dxfId="1086" priority="30" operator="greaterThan">
      <formula>0</formula>
    </cfRule>
  </conditionalFormatting>
  <conditionalFormatting sqref="I19">
    <cfRule type="cellIs" dxfId="1085" priority="29" operator="greaterThan">
      <formula>0</formula>
    </cfRule>
  </conditionalFormatting>
  <conditionalFormatting sqref="J21">
    <cfRule type="cellIs" dxfId="1084" priority="28" operator="greaterThan">
      <formula>0</formula>
    </cfRule>
  </conditionalFormatting>
  <conditionalFormatting sqref="I22">
    <cfRule type="cellIs" dxfId="1083" priority="27" operator="greaterThan">
      <formula>0</formula>
    </cfRule>
  </conditionalFormatting>
  <conditionalFormatting sqref="I25">
    <cfRule type="cellIs" dxfId="1082" priority="26" operator="greaterThan">
      <formula>0</formula>
    </cfRule>
  </conditionalFormatting>
  <conditionalFormatting sqref="J24">
    <cfRule type="cellIs" dxfId="1081" priority="25" operator="greaterThan">
      <formula>0</formula>
    </cfRule>
  </conditionalFormatting>
  <conditionalFormatting sqref="J28">
    <cfRule type="cellIs" dxfId="1080" priority="24" operator="greaterThan">
      <formula>0</formula>
    </cfRule>
  </conditionalFormatting>
  <conditionalFormatting sqref="J30">
    <cfRule type="cellIs" dxfId="1079" priority="23" operator="greaterThan">
      <formula>0</formula>
    </cfRule>
  </conditionalFormatting>
  <conditionalFormatting sqref="J33">
    <cfRule type="cellIs" dxfId="1078" priority="22" operator="greaterThan">
      <formula>0</formula>
    </cfRule>
  </conditionalFormatting>
  <conditionalFormatting sqref="J36">
    <cfRule type="cellIs" dxfId="1077" priority="21" operator="greaterThan">
      <formula>0</formula>
    </cfRule>
  </conditionalFormatting>
  <conditionalFormatting sqref="J39">
    <cfRule type="cellIs" dxfId="1076" priority="20" operator="greaterThan">
      <formula>0</formula>
    </cfRule>
  </conditionalFormatting>
  <conditionalFormatting sqref="I42:I45">
    <cfRule type="cellIs" dxfId="1075" priority="19" operator="greaterThan">
      <formula>0</formula>
    </cfRule>
  </conditionalFormatting>
  <conditionalFormatting sqref="I46">
    <cfRule type="cellIs" dxfId="1074" priority="15" operator="greaterThan">
      <formula>0</formula>
    </cfRule>
  </conditionalFormatting>
  <conditionalFormatting sqref="K42">
    <cfRule type="cellIs" dxfId="1073" priority="58" operator="greaterThan">
      <formula>700</formula>
    </cfRule>
  </conditionalFormatting>
  <conditionalFormatting sqref="J48">
    <cfRule type="expression" dxfId="1072" priority="8">
      <formula>$J$48&gt;$H$4</formula>
    </cfRule>
    <cfRule type="cellIs" dxfId="1071" priority="9" operator="lessThan">
      <formula>$H$4</formula>
    </cfRule>
    <cfRule type="cellIs" dxfId="1070" priority="10" operator="greaterThan">
      <formula>$H$4</formula>
    </cfRule>
  </conditionalFormatting>
  <conditionalFormatting sqref="K43">
    <cfRule type="cellIs" dxfId="1069" priority="7" operator="greaterThan">
      <formula>700</formula>
    </cfRule>
  </conditionalFormatting>
  <conditionalFormatting sqref="K44">
    <cfRule type="cellIs" dxfId="1068" priority="6" operator="greaterThan">
      <formula>700</formula>
    </cfRule>
  </conditionalFormatting>
  <conditionalFormatting sqref="K45">
    <cfRule type="cellIs" dxfId="1067" priority="5" operator="greaterThan">
      <formula>700</formula>
    </cfRule>
  </conditionalFormatting>
  <conditionalFormatting sqref="K16">
    <cfRule type="cellIs" dxfId="91" priority="4" operator="greaterThan">
      <formula>50</formula>
    </cfRule>
  </conditionalFormatting>
  <conditionalFormatting sqref="K19">
    <cfRule type="cellIs" dxfId="90" priority="3" operator="greaterThan">
      <formula>100</formula>
    </cfRule>
  </conditionalFormatting>
  <conditionalFormatting sqref="K22">
    <cfRule type="cellIs" dxfId="89" priority="2" operator="greaterThan">
      <formula>200</formula>
    </cfRule>
  </conditionalFormatting>
  <conditionalFormatting sqref="K25">
    <cfRule type="cellIs" dxfId="88" priority="1" operator="greaterThan">
      <formula>500</formula>
    </cfRule>
  </conditionalFormatting>
  <dataValidations count="3">
    <dataValidation allowBlank="1" showInputMessage="1" showErrorMessage="1" promptTitle="DSC NEO HS..." sqref="C6 C57" xr:uid="{6A289E4E-96EA-4A30-AA87-023E18729609}"/>
    <dataValidation type="list" allowBlank="1" showInputMessage="1" showErrorMessage="1" promptTitle="Akkumulátor kapacitás választása" prompt="Akkumulátor kapacitás választása" sqref="C87" xr:uid="{F79B32C2-87A0-4C0B-AAE8-6DF904C0B5F5}">
      <formula1>$C$22:$C$36</formula1>
    </dataValidation>
    <dataValidation type="list" allowBlank="1" showInputMessage="1" showErrorMessage="1" promptTitle="Akkumulátorok száma  a központon" prompt="Akkumulátorok száma  a központon" sqref="F87" xr:uid="{147A737D-9846-4FD2-8D26-ACDB446A29EC}">
      <formula1>$C$39:$C$40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greaterThan" id="{F7A1B3D6-9BF9-4C38-906A-9E886E8A9EEF}">
            <xm:f>Segédtáblázat!$C$12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ellIs" priority="51" operator="greaterThan" id="{D1A87A3A-730D-466E-A9F5-3B75E88B8C88}">
            <xm:f>Segédtáblázat!$C$13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K72</xm:sqref>
        </x14:conditionalFormatting>
        <x14:conditionalFormatting xmlns:xm="http://schemas.microsoft.com/office/excel/2006/main">
          <x14:cfRule type="cellIs" priority="49" operator="greaterThan" id="{B0E2D46B-1AAA-4A2C-9825-E6838F5F1C4C}">
            <xm:f>Segédtáblázat!$C$16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K80</xm:sqref>
        </x14:conditionalFormatting>
        <x14:conditionalFormatting xmlns:xm="http://schemas.microsoft.com/office/excel/2006/main">
          <x14:cfRule type="cellIs" priority="48" operator="greaterThan" id="{C9D6B23D-2AAA-421B-88C9-0985C288179E}">
            <xm:f>Segédtáblázat!$C$17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K81</xm:sqref>
        </x14:conditionalFormatting>
        <x14:conditionalFormatting xmlns:xm="http://schemas.microsoft.com/office/excel/2006/main">
          <x14:cfRule type="cellIs" priority="47" operator="greaterThan" id="{D07F76DC-BCF1-424B-9206-D11C432F624F}">
            <xm:f>Segédtáblázat!$C$18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K82</xm:sqref>
        </x14:conditionalFormatting>
        <x14:conditionalFormatting xmlns:xm="http://schemas.microsoft.com/office/excel/2006/main">
          <x14:cfRule type="containsText" priority="36" operator="containsText" id="{D408A1B8-5B99-4662-8AAC-A614A37DF977}">
            <xm:f>NOT(ISERROR(SEARCH($E$11,E11)))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E11</xm:sqref>
        </x14:conditionalFormatting>
        <x14:conditionalFormatting xmlns:xm="http://schemas.microsoft.com/office/excel/2006/main">
          <x14:cfRule type="containsText" priority="35" operator="containsText" id="{7AFAF39D-A5ED-4137-9386-00AF06DA99EC}">
            <xm:f>NOT(ISERROR(SEARCH($E$11,E28)))</xm:f>
            <xm:f>$E$11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E28</xm:sqref>
        </x14:conditionalFormatting>
        <x14:conditionalFormatting xmlns:xm="http://schemas.microsoft.com/office/excel/2006/main">
          <x14:cfRule type="containsText" priority="14" operator="containsText" id="{0F224066-BDD9-4EEB-B0E6-0D2546CAF096}">
            <xm:f>NOT(ISERROR(SEARCH("-",H4)))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Title="Akkumulátortöltő áram" prompt="Vállassza ki a központ beállított akummulátortöltő áramát" xr:uid="{D667EDA9-16E9-4E08-BFE3-F33B19F7740C}">
          <x14:formula1>
            <xm:f>Segédtáblázat!$E$3:$E$4</xm:f>
          </x14:formula1>
          <xm:sqref>E56:E57 E4:E5</xm:sqref>
        </x14:dataValidation>
        <x14:dataValidation type="list" allowBlank="1" showInputMessage="1" showErrorMessage="1" promptTitle="Akkumulátorok száma  a központon" prompt="Akkumulátorok száma  a központon" xr:uid="{90C6342A-114F-4D51-9989-FC01F9044997}">
          <x14:formula1>
            <xm:f>Segédtáblázat!$C$26:$C$27</xm:f>
          </x14:formula1>
          <xm:sqref>F48</xm:sqref>
        </x14:dataValidation>
        <x14:dataValidation type="list" allowBlank="1" showInputMessage="1" showErrorMessage="1" promptTitle="DSC NEO HS..." xr:uid="{56B56010-A11C-4D61-8965-F6408E9E957E}">
          <x14:formula1>
            <xm:f>Segédtáblázat!$B$31:$B$32</xm:f>
          </x14:formula1>
          <xm:sqref>C55</xm:sqref>
        </x14:dataValidation>
        <x14:dataValidation type="list" allowBlank="1" showInputMessage="1" showErrorMessage="1" promptTitle="Akkumulátortöltő áram" prompt="Vállassza ki a központ beállított akummulátortöltő áramát" xr:uid="{5C725638-1490-454E-A274-02F965D78C1A}">
          <x14:formula1>
            <xm:f>Segédtáblázat!$E$31:$E$32</xm:f>
          </x14:formula1>
          <xm:sqref>E55</xm:sqref>
        </x14:dataValidation>
        <x14:dataValidation type="list" allowBlank="1" showInputMessage="1" showErrorMessage="1" xr:uid="{15438DF2-FFF8-4AE1-B41B-A9DC27FDD768}">
          <x14:formula1>
            <xm:f>Segédtáblázat!$G$12:$G$13</xm:f>
          </x14:formula1>
          <xm:sqref>J11 J28 J35</xm:sqref>
        </x14:dataValidation>
        <x14:dataValidation type="list" allowBlank="1" showInputMessage="1" showErrorMessage="1" promptTitle="DSC NEO HS..." xr:uid="{E1F081BF-71B0-4556-ADA6-F00F364468B1}">
          <x14:formula1>
            <xm:f>Segédtáblázat!$B$3:$B$5</xm:f>
          </x14:formula1>
          <xm:sqref>C56</xm:sqref>
        </x14:dataValidation>
        <x14:dataValidation type="list" allowBlank="1" showInputMessage="1" showErrorMessage="1" promptTitle="Akkumulátor kapacitás választása" prompt="Akkumulátor kapacitás választása" xr:uid="{28F49A2D-AB8E-4734-9995-E017F143E705}">
          <x14:formula1>
            <xm:f>Segédtáblázat!$C$22:$C$24</xm:f>
          </x14:formula1>
          <xm:sqref>C48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30</vt:i4>
      </vt:variant>
    </vt:vector>
  </HeadingPairs>
  <TitlesOfParts>
    <vt:vector size="30" baseType="lpstr">
      <vt:lpstr>Központ</vt:lpstr>
      <vt:lpstr>2300_1</vt:lpstr>
      <vt:lpstr>2300_2</vt:lpstr>
      <vt:lpstr>2300_3</vt:lpstr>
      <vt:lpstr>2300_4</vt:lpstr>
      <vt:lpstr>2204_1</vt:lpstr>
      <vt:lpstr>2204_2</vt:lpstr>
      <vt:lpstr>2204_3</vt:lpstr>
      <vt:lpstr>2204_4</vt:lpstr>
      <vt:lpstr>3350_1</vt:lpstr>
      <vt:lpstr>3350_2</vt:lpstr>
      <vt:lpstr>3350_3</vt:lpstr>
      <vt:lpstr>3350_4</vt:lpstr>
      <vt:lpstr>3204_1</vt:lpstr>
      <vt:lpstr>3204_2</vt:lpstr>
      <vt:lpstr>3204_3</vt:lpstr>
      <vt:lpstr>3204_4</vt:lpstr>
      <vt:lpstr>3204_5</vt:lpstr>
      <vt:lpstr>3204_6</vt:lpstr>
      <vt:lpstr>3204_7</vt:lpstr>
      <vt:lpstr>3204_8</vt:lpstr>
      <vt:lpstr>3204_9</vt:lpstr>
      <vt:lpstr>3204_10</vt:lpstr>
      <vt:lpstr>3204_11</vt:lpstr>
      <vt:lpstr>3204_12</vt:lpstr>
      <vt:lpstr>3204_13</vt:lpstr>
      <vt:lpstr>3204_14</vt:lpstr>
      <vt:lpstr>3204_15</vt:lpstr>
      <vt:lpstr>3204_16</vt:lpstr>
      <vt:lpstr>Segédtáblázat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DSC-G5</dc:creator>
  <cp:lastModifiedBy>Germán Attila</cp:lastModifiedBy>
  <cp:lastPrinted>2022-11-30T09:34:38Z</cp:lastPrinted>
  <dcterms:created xsi:type="dcterms:W3CDTF">2022-09-27T12:40:01Z</dcterms:created>
  <dcterms:modified xsi:type="dcterms:W3CDTF">2024-01-18T14:48:45Z</dcterms:modified>
</cp:coreProperties>
</file>